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2.xml" ContentType="application/vnd.ms-excel.person+xml"/>
  <Override PartName="/xl/persons/person1.xml" ContentType="application/vnd.ms-excel.person+xml"/>
  <Override PartName="/xl/persons/person6.xml" ContentType="application/vnd.ms-excel.person+xml"/>
  <Override PartName="/xl/persons/person5.xml" ContentType="application/vnd.ms-excel.person+xml"/>
  <Override PartName="/xl/persons/person0.xml" ContentType="application/vnd.ms-excel.person+xml"/>
  <Override PartName="/xl/persons/person3.xml" ContentType="application/vnd.ms-excel.person+xml"/>
  <Override PartName="/xl/persons/person7.xml" ContentType="application/vnd.ms-excel.person+xml"/>
  <Override PartName="/xl/persons/person4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a67c2adb66c5dd9d/바탕 화면/이순옥/005-예산/"/>
    </mc:Choice>
  </mc:AlternateContent>
  <xr:revisionPtr revIDLastSave="51" documentId="11_31E42F11B39BBA5E255741F77AECE5D0D6EC50A7" xr6:coauthVersionLast="47" xr6:coauthVersionMax="47" xr10:uidLastSave="{4083ED0A-F4E7-45C5-8ACA-F64CEE110641}"/>
  <bookViews>
    <workbookView xWindow="28680" yWindow="-120" windowWidth="29040" windowHeight="15840" activeTab="2" xr2:uid="{00000000-000D-0000-FFFF-FFFF00000000}"/>
  </bookViews>
  <sheets>
    <sheet name="속표지" sheetId="1" r:id="rId1"/>
    <sheet name="예산총칙" sheetId="2" r:id="rId2"/>
    <sheet name="총괄표" sheetId="3" r:id="rId3"/>
    <sheet name="세입명세서" sheetId="4" r:id="rId4"/>
    <sheet name="세출명세서" sheetId="5" r:id="rId5"/>
  </sheets>
  <definedNames>
    <definedName name="_xlnm.Print_Area" localSheetId="3">세입명세서!$A$1:$Q$62</definedName>
    <definedName name="_xlnm.Print_Area" localSheetId="4">세출명세서!$A$1:$W$157</definedName>
    <definedName name="_xlnm.Print_Area" localSheetId="1">예산총칙!$A$1:$J$25</definedName>
    <definedName name="_xlnm.Print_Titles" localSheetId="3">세입명세서!$3:$4</definedName>
    <definedName name="_xlnm.Print_Titles" localSheetId="4">세출명세서!$3:$4</definedName>
  </definedNames>
  <calcPr calcId="191029"/>
</workbook>
</file>

<file path=xl/calcChain.xml><?xml version="1.0" encoding="utf-8"?>
<calcChain xmlns="http://schemas.openxmlformats.org/spreadsheetml/2006/main">
  <c r="O25" i="3" l="1"/>
  <c r="Q83" i="5"/>
  <c r="S83" i="5" s="1"/>
  <c r="W83" i="5" l="1"/>
  <c r="X83" i="5"/>
  <c r="Q43" i="5"/>
  <c r="Q21" i="5"/>
  <c r="Q18" i="5"/>
  <c r="Q11" i="5"/>
  <c r="Q24" i="4" l="1"/>
  <c r="Q15" i="4"/>
  <c r="Q20" i="5" l="1"/>
  <c r="E20" i="5" s="1"/>
  <c r="E13" i="4" l="1"/>
  <c r="Q155" i="5"/>
  <c r="E54" i="4"/>
  <c r="W84" i="5"/>
  <c r="X84" i="5" s="1"/>
  <c r="Q82" i="5"/>
  <c r="S82" i="5" s="1"/>
  <c r="Q32" i="4"/>
  <c r="U5" i="5"/>
  <c r="W142" i="5"/>
  <c r="W143" i="5"/>
  <c r="Q142" i="5"/>
  <c r="Q34" i="4"/>
  <c r="T158" i="5"/>
  <c r="W157" i="5"/>
  <c r="X157" i="5" s="1"/>
  <c r="W156" i="5"/>
  <c r="X156" i="5" s="1"/>
  <c r="Q156" i="5"/>
  <c r="E156" i="5" s="1"/>
  <c r="W155" i="5"/>
  <c r="X155" i="5" s="1"/>
  <c r="W154" i="5"/>
  <c r="X154" i="5" s="1"/>
  <c r="W153" i="5"/>
  <c r="X153" i="5" s="1"/>
  <c r="D153" i="5"/>
  <c r="D152" i="5" s="1"/>
  <c r="W152" i="5"/>
  <c r="X152" i="5" s="1"/>
  <c r="W151" i="5"/>
  <c r="X151" i="5" s="1"/>
  <c r="S150" i="5"/>
  <c r="W150" i="5" s="1"/>
  <c r="X150" i="5" s="1"/>
  <c r="W149" i="5"/>
  <c r="X149" i="5" s="1"/>
  <c r="Q149" i="5"/>
  <c r="E149" i="5" s="1"/>
  <c r="W148" i="5"/>
  <c r="X148" i="5" s="1"/>
  <c r="D148" i="5"/>
  <c r="D147" i="5" s="1"/>
  <c r="W147" i="5"/>
  <c r="X147" i="5" s="1"/>
  <c r="W146" i="5"/>
  <c r="X146" i="5" s="1"/>
  <c r="W145" i="5"/>
  <c r="Q145" i="5"/>
  <c r="Q144" i="5" s="1"/>
  <c r="W144" i="5"/>
  <c r="F144" i="5"/>
  <c r="Q141" i="5"/>
  <c r="U141" i="5" s="1"/>
  <c r="W140" i="5"/>
  <c r="X140" i="5" s="1"/>
  <c r="W139" i="5"/>
  <c r="X139" i="5" s="1"/>
  <c r="Q138" i="5"/>
  <c r="Q137" i="5"/>
  <c r="S137" i="5" s="1"/>
  <c r="W137" i="5" s="1"/>
  <c r="X137" i="5" s="1"/>
  <c r="Q136" i="5"/>
  <c r="S136" i="5" s="1"/>
  <c r="W136" i="5" s="1"/>
  <c r="X136" i="5" s="1"/>
  <c r="W135" i="5"/>
  <c r="X135" i="5" s="1"/>
  <c r="W134" i="5"/>
  <c r="X134" i="5" s="1"/>
  <c r="V133" i="5"/>
  <c r="W133" i="5" s="1"/>
  <c r="W132" i="5"/>
  <c r="X132" i="5" s="1"/>
  <c r="W131" i="5"/>
  <c r="X131" i="5" s="1"/>
  <c r="Q131" i="5"/>
  <c r="Q130" i="5"/>
  <c r="V130" i="5" s="1"/>
  <c r="W130" i="5" s="1"/>
  <c r="X130" i="5" s="1"/>
  <c r="Q129" i="5"/>
  <c r="V129" i="5" s="1"/>
  <c r="W129" i="5" s="1"/>
  <c r="X129" i="5" s="1"/>
  <c r="Q128" i="5"/>
  <c r="V128" i="5" s="1"/>
  <c r="W128" i="5" s="1"/>
  <c r="X128" i="5" s="1"/>
  <c r="Q127" i="5"/>
  <c r="W126" i="5"/>
  <c r="X126" i="5" s="1"/>
  <c r="W125" i="5"/>
  <c r="X125" i="5" s="1"/>
  <c r="D125" i="5"/>
  <c r="W124" i="5"/>
  <c r="X124" i="5" s="1"/>
  <c r="R123" i="5"/>
  <c r="W123" i="5" s="1"/>
  <c r="X123" i="5" s="1"/>
  <c r="W122" i="5"/>
  <c r="Q122" i="5"/>
  <c r="Q121" i="5" s="1"/>
  <c r="E121" i="5" s="1"/>
  <c r="W121" i="5"/>
  <c r="X121" i="5" s="1"/>
  <c r="W120" i="5"/>
  <c r="X120" i="5" s="1"/>
  <c r="Q119" i="5"/>
  <c r="V119" i="5" s="1"/>
  <c r="W119" i="5" s="1"/>
  <c r="W118" i="5"/>
  <c r="X118" i="5" s="1"/>
  <c r="Q118" i="5"/>
  <c r="W117" i="5"/>
  <c r="X117" i="5" s="1"/>
  <c r="X116" i="5"/>
  <c r="W116" i="5"/>
  <c r="Q115" i="5"/>
  <c r="Q114" i="5" s="1"/>
  <c r="E114" i="5" s="1"/>
  <c r="W114" i="5"/>
  <c r="X114" i="5" s="1"/>
  <c r="W113" i="5"/>
  <c r="X113" i="5" s="1"/>
  <c r="Q112" i="5"/>
  <c r="Q111" i="5" s="1"/>
  <c r="E111" i="5" s="1"/>
  <c r="W111" i="5"/>
  <c r="X111" i="5" s="1"/>
  <c r="W110" i="5"/>
  <c r="X110" i="5" s="1"/>
  <c r="S109" i="5"/>
  <c r="W109" i="5" s="1"/>
  <c r="Q108" i="5"/>
  <c r="S108" i="5" s="1"/>
  <c r="W108" i="5" s="1"/>
  <c r="X108" i="5" s="1"/>
  <c r="Q107" i="5"/>
  <c r="S107" i="5" s="1"/>
  <c r="W107" i="5" s="1"/>
  <c r="X107" i="5" s="1"/>
  <c r="Q106" i="5"/>
  <c r="S106" i="5" s="1"/>
  <c r="W106" i="5" s="1"/>
  <c r="X106" i="5" s="1"/>
  <c r="W105" i="5"/>
  <c r="Q104" i="5"/>
  <c r="S104" i="5" s="1"/>
  <c r="W104" i="5" s="1"/>
  <c r="X104" i="5" s="1"/>
  <c r="W103" i="5"/>
  <c r="X103" i="5" s="1"/>
  <c r="W102" i="5"/>
  <c r="X102" i="5" s="1"/>
  <c r="D102" i="5"/>
  <c r="W101" i="5"/>
  <c r="X101" i="5" s="1"/>
  <c r="W100" i="5"/>
  <c r="X100" i="5" s="1"/>
  <c r="Q99" i="5"/>
  <c r="S99" i="5" s="1"/>
  <c r="W99" i="5" s="1"/>
  <c r="X99" i="5" s="1"/>
  <c r="W98" i="5"/>
  <c r="Q98" i="5"/>
  <c r="Q97" i="5"/>
  <c r="R97" i="5" s="1"/>
  <c r="W97" i="5" s="1"/>
  <c r="X97" i="5" s="1"/>
  <c r="Q96" i="5"/>
  <c r="W95" i="5"/>
  <c r="X95" i="5" s="1"/>
  <c r="W94" i="5"/>
  <c r="X94" i="5" s="1"/>
  <c r="W92" i="5"/>
  <c r="W91" i="5"/>
  <c r="Q91" i="5"/>
  <c r="Q90" i="5" s="1"/>
  <c r="E90" i="5" s="1"/>
  <c r="W90" i="5"/>
  <c r="X90" i="5" s="1"/>
  <c r="X89" i="5"/>
  <c r="W89" i="5"/>
  <c r="W88" i="5"/>
  <c r="W87" i="5"/>
  <c r="X87" i="5" s="1"/>
  <c r="Q87" i="5"/>
  <c r="E87" i="5" s="1"/>
  <c r="W86" i="5"/>
  <c r="X86" i="5" s="1"/>
  <c r="D86" i="5"/>
  <c r="D85" i="5" s="1"/>
  <c r="W85" i="5"/>
  <c r="X85" i="5" s="1"/>
  <c r="S81" i="5"/>
  <c r="W81" i="5" s="1"/>
  <c r="X81" i="5" s="1"/>
  <c r="Q80" i="5"/>
  <c r="W79" i="5"/>
  <c r="X79" i="5" s="1"/>
  <c r="W78" i="5"/>
  <c r="X78" i="5" s="1"/>
  <c r="Q77" i="5"/>
  <c r="R77" i="5" s="1"/>
  <c r="W77" i="5" s="1"/>
  <c r="X77" i="5" s="1"/>
  <c r="Q76" i="5"/>
  <c r="S76" i="5" s="1"/>
  <c r="W76" i="5" s="1"/>
  <c r="X76" i="5" s="1"/>
  <c r="Q75" i="5"/>
  <c r="W74" i="5"/>
  <c r="X74" i="5" s="1"/>
  <c r="W73" i="5"/>
  <c r="X73" i="5" s="1"/>
  <c r="S72" i="5"/>
  <c r="W72" i="5" s="1"/>
  <c r="X72" i="5" s="1"/>
  <c r="Q71" i="5"/>
  <c r="S71" i="5" s="1"/>
  <c r="W71" i="5" s="1"/>
  <c r="X71" i="5" s="1"/>
  <c r="Q70" i="5"/>
  <c r="S70" i="5" s="1"/>
  <c r="W70" i="5" s="1"/>
  <c r="X70" i="5" s="1"/>
  <c r="Q69" i="5"/>
  <c r="R69" i="5" s="1"/>
  <c r="W69" i="5" s="1"/>
  <c r="X69" i="5" s="1"/>
  <c r="Q68" i="5"/>
  <c r="R68" i="5" s="1"/>
  <c r="W68" i="5" s="1"/>
  <c r="X68" i="5" s="1"/>
  <c r="Q67" i="5"/>
  <c r="R67" i="5" s="1"/>
  <c r="W67" i="5" s="1"/>
  <c r="X67" i="5" s="1"/>
  <c r="Q66" i="5"/>
  <c r="R66" i="5" s="1"/>
  <c r="W66" i="5" s="1"/>
  <c r="X66" i="5" s="1"/>
  <c r="Q65" i="5"/>
  <c r="R65" i="5" s="1"/>
  <c r="W65" i="5" s="1"/>
  <c r="X65" i="5" s="1"/>
  <c r="Q64" i="5"/>
  <c r="R64" i="5" s="1"/>
  <c r="W64" i="5" s="1"/>
  <c r="X64" i="5" s="1"/>
  <c r="W63" i="5"/>
  <c r="X63" i="5" s="1"/>
  <c r="Q63" i="5"/>
  <c r="Q62" i="5"/>
  <c r="R62" i="5" s="1"/>
  <c r="W62" i="5" s="1"/>
  <c r="X62" i="5" s="1"/>
  <c r="W61" i="5"/>
  <c r="X61" i="5" s="1"/>
  <c r="W60" i="5"/>
  <c r="X60" i="5" s="1"/>
  <c r="Q59" i="5"/>
  <c r="Q58" i="5"/>
  <c r="S58" i="5" s="1"/>
  <c r="W58" i="5" s="1"/>
  <c r="X58" i="5" s="1"/>
  <c r="Q57" i="5"/>
  <c r="R57" i="5" s="1"/>
  <c r="W57" i="5" s="1"/>
  <c r="X57" i="5" s="1"/>
  <c r="X56" i="5"/>
  <c r="W56" i="5"/>
  <c r="W55" i="5"/>
  <c r="X55" i="5" s="1"/>
  <c r="S54" i="5"/>
  <c r="W54" i="5" s="1"/>
  <c r="Q53" i="5"/>
  <c r="S53" i="5" s="1"/>
  <c r="W53" i="5" s="1"/>
  <c r="W52" i="5"/>
  <c r="X52" i="5" s="1"/>
  <c r="Q52" i="5"/>
  <c r="Q51" i="5"/>
  <c r="S51" i="5" s="1"/>
  <c r="W51" i="5" s="1"/>
  <c r="X51" i="5" s="1"/>
  <c r="Q50" i="5"/>
  <c r="S50" i="5" s="1"/>
  <c r="W50" i="5" s="1"/>
  <c r="X50" i="5" s="1"/>
  <c r="Q49" i="5"/>
  <c r="S49" i="5" s="1"/>
  <c r="W49" i="5" s="1"/>
  <c r="X49" i="5" s="1"/>
  <c r="Q48" i="5"/>
  <c r="R48" i="5" s="1"/>
  <c r="W48" i="5" s="1"/>
  <c r="Q47" i="5"/>
  <c r="R47" i="5" s="1"/>
  <c r="W47" i="5" s="1"/>
  <c r="X47" i="5" s="1"/>
  <c r="Q46" i="5"/>
  <c r="S46" i="5" s="1"/>
  <c r="W46" i="5" s="1"/>
  <c r="X46" i="5" s="1"/>
  <c r="Q45" i="5"/>
  <c r="S45" i="5" s="1"/>
  <c r="W45" i="5" s="1"/>
  <c r="X45" i="5" s="1"/>
  <c r="Q44" i="5"/>
  <c r="W42" i="5"/>
  <c r="X42" i="5" s="1"/>
  <c r="W41" i="5"/>
  <c r="X41" i="5" s="1"/>
  <c r="S40" i="5"/>
  <c r="W40" i="5" s="1"/>
  <c r="X40" i="5" s="1"/>
  <c r="W39" i="5"/>
  <c r="X39" i="5" s="1"/>
  <c r="Q39" i="5"/>
  <c r="E39" i="5" s="1"/>
  <c r="F39" i="5" s="1"/>
  <c r="W38" i="5"/>
  <c r="X38" i="5" s="1"/>
  <c r="D38" i="5"/>
  <c r="W37" i="5"/>
  <c r="X37" i="5" s="1"/>
  <c r="W36" i="5"/>
  <c r="X36" i="5" s="1"/>
  <c r="Q35" i="5"/>
  <c r="S35" i="5" s="1"/>
  <c r="W35" i="5" s="1"/>
  <c r="X35" i="5" s="1"/>
  <c r="W34" i="5"/>
  <c r="X34" i="5" s="1"/>
  <c r="W33" i="5"/>
  <c r="X33" i="5" s="1"/>
  <c r="S32" i="5"/>
  <c r="W32" i="5" s="1"/>
  <c r="Q31" i="5"/>
  <c r="S31" i="5" s="1"/>
  <c r="W31" i="5" s="1"/>
  <c r="X31" i="5" s="1"/>
  <c r="Q30" i="5"/>
  <c r="S30" i="5" s="1"/>
  <c r="W30" i="5" s="1"/>
  <c r="X30" i="5" s="1"/>
  <c r="W29" i="5"/>
  <c r="X29" i="5" s="1"/>
  <c r="W28" i="5"/>
  <c r="X28" i="5" s="1"/>
  <c r="D28" i="5"/>
  <c r="W27" i="5"/>
  <c r="X27" i="5" s="1"/>
  <c r="S26" i="5"/>
  <c r="W26" i="5" s="1"/>
  <c r="X26" i="5" s="1"/>
  <c r="W25" i="5"/>
  <c r="Q25" i="5"/>
  <c r="Q24" i="5"/>
  <c r="R24" i="5" s="1"/>
  <c r="W24" i="5" s="1"/>
  <c r="X24" i="5" s="1"/>
  <c r="Q23" i="5"/>
  <c r="S23" i="5" s="1"/>
  <c r="W22" i="5"/>
  <c r="X22" i="5" s="1"/>
  <c r="R21" i="5"/>
  <c r="W21" i="5" s="1"/>
  <c r="X21" i="5" s="1"/>
  <c r="W20" i="5"/>
  <c r="X20" i="5" s="1"/>
  <c r="F20" i="5"/>
  <c r="W19" i="5"/>
  <c r="X19" i="5" s="1"/>
  <c r="R18" i="5"/>
  <c r="W18" i="5" s="1"/>
  <c r="X18" i="5" s="1"/>
  <c r="W17" i="5"/>
  <c r="X17" i="5" s="1"/>
  <c r="W16" i="5"/>
  <c r="X16" i="5" s="1"/>
  <c r="Q15" i="5"/>
  <c r="R15" i="5" s="1"/>
  <c r="W15" i="5" s="1"/>
  <c r="X15" i="5" s="1"/>
  <c r="Q14" i="5"/>
  <c r="R14" i="5" s="1"/>
  <c r="W14" i="5" s="1"/>
  <c r="X14" i="5" s="1"/>
  <c r="Q13" i="5"/>
  <c r="R13" i="5" s="1"/>
  <c r="W13" i="5" s="1"/>
  <c r="X13" i="5" s="1"/>
  <c r="Q12" i="5"/>
  <c r="R12" i="5" s="1"/>
  <c r="W12" i="5" s="1"/>
  <c r="X12" i="5" s="1"/>
  <c r="W10" i="5"/>
  <c r="X10" i="5" s="1"/>
  <c r="W8" i="5"/>
  <c r="W7" i="5"/>
  <c r="D7" i="5"/>
  <c r="W6" i="5"/>
  <c r="E3" i="5"/>
  <c r="L3" i="3" s="1"/>
  <c r="D3" i="5"/>
  <c r="K3" i="3" s="1"/>
  <c r="Q60" i="4"/>
  <c r="Q59" i="4"/>
  <c r="Q58" i="4" s="1"/>
  <c r="E58" i="4" s="1"/>
  <c r="Q55" i="4"/>
  <c r="E55" i="4" s="1"/>
  <c r="D54" i="4"/>
  <c r="D53" i="4" s="1"/>
  <c r="Q52" i="4"/>
  <c r="Q51" i="4" s="1"/>
  <c r="E51" i="4"/>
  <c r="E20" i="3" s="1"/>
  <c r="Q50" i="4"/>
  <c r="Q49" i="4" s="1"/>
  <c r="E49" i="4" s="1"/>
  <c r="D48" i="4"/>
  <c r="D47" i="4" s="1"/>
  <c r="Q44" i="4"/>
  <c r="D43" i="4"/>
  <c r="D42" i="4"/>
  <c r="Q40" i="4"/>
  <c r="Q39" i="4" s="1"/>
  <c r="E39" i="4"/>
  <c r="F39" i="4" s="1"/>
  <c r="Q37" i="4"/>
  <c r="Q36" i="4"/>
  <c r="Q35" i="4"/>
  <c r="Q33" i="4"/>
  <c r="E32" i="4"/>
  <c r="E31" i="4" s="1"/>
  <c r="E30" i="4" s="1"/>
  <c r="F30" i="4" s="1"/>
  <c r="D31" i="4"/>
  <c r="D30" i="4" s="1"/>
  <c r="F28" i="4"/>
  <c r="Q26" i="4"/>
  <c r="Q25" i="4"/>
  <c r="F22" i="4"/>
  <c r="F17" i="4"/>
  <c r="F14" i="4"/>
  <c r="D13" i="4"/>
  <c r="D12" i="4" s="1"/>
  <c r="Q10" i="4"/>
  <c r="Q9" i="4"/>
  <c r="D7" i="4"/>
  <c r="D6" i="4" s="1"/>
  <c r="K38" i="3"/>
  <c r="K37" i="3"/>
  <c r="K35" i="3"/>
  <c r="K34" i="3" s="1"/>
  <c r="L33" i="3"/>
  <c r="K33" i="3"/>
  <c r="K32" i="3"/>
  <c r="K31" i="3"/>
  <c r="K30" i="3"/>
  <c r="K29" i="3"/>
  <c r="K28" i="3"/>
  <c r="K27" i="3"/>
  <c r="K26" i="3"/>
  <c r="K25" i="3"/>
  <c r="D24" i="3"/>
  <c r="K23" i="3"/>
  <c r="D23" i="3"/>
  <c r="K22" i="3"/>
  <c r="F22" i="3"/>
  <c r="L21" i="3"/>
  <c r="K21" i="3"/>
  <c r="D20" i="3"/>
  <c r="K19" i="3"/>
  <c r="D19" i="3"/>
  <c r="K18" i="3"/>
  <c r="K17" i="3"/>
  <c r="D17" i="3"/>
  <c r="D16" i="3" s="1"/>
  <c r="K16" i="3"/>
  <c r="K15" i="3"/>
  <c r="D15" i="3"/>
  <c r="L14" i="3"/>
  <c r="K14" i="3"/>
  <c r="D14" i="3"/>
  <c r="K13" i="3"/>
  <c r="K12" i="3"/>
  <c r="E12" i="3"/>
  <c r="D12" i="3"/>
  <c r="F12" i="3" s="1"/>
  <c r="K11" i="3"/>
  <c r="E11" i="3"/>
  <c r="E8" i="3" s="1"/>
  <c r="D11" i="3"/>
  <c r="L10" i="3"/>
  <c r="K10" i="3"/>
  <c r="E10" i="3"/>
  <c r="D10" i="3"/>
  <c r="K9" i="3"/>
  <c r="E9" i="3"/>
  <c r="D9" i="3"/>
  <c r="K8" i="3"/>
  <c r="K7" i="3"/>
  <c r="D7" i="3"/>
  <c r="D6" i="3"/>
  <c r="E3" i="3"/>
  <c r="D3" i="3"/>
  <c r="W82" i="5" l="1"/>
  <c r="X82" i="5"/>
  <c r="Q79" i="5"/>
  <c r="S112" i="5"/>
  <c r="W112" i="5" s="1"/>
  <c r="X112" i="5" s="1"/>
  <c r="Q117" i="5"/>
  <c r="E117" i="5" s="1"/>
  <c r="L28" i="3" s="1"/>
  <c r="M28" i="3" s="1"/>
  <c r="F11" i="3"/>
  <c r="D18" i="3"/>
  <c r="U3" i="5"/>
  <c r="Q34" i="5"/>
  <c r="E34" i="5" s="1"/>
  <c r="E79" i="5"/>
  <c r="F79" i="5" s="1"/>
  <c r="Q140" i="5"/>
  <c r="E140" i="5" s="1"/>
  <c r="F140" i="5" s="1"/>
  <c r="D101" i="5"/>
  <c r="F156" i="5"/>
  <c r="L38" i="3"/>
  <c r="M38" i="3" s="1"/>
  <c r="M21" i="3"/>
  <c r="D6" i="5"/>
  <c r="D5" i="5" s="1"/>
  <c r="K5" i="3" s="1"/>
  <c r="K20" i="3"/>
  <c r="D5" i="4"/>
  <c r="D5" i="3" s="1"/>
  <c r="D8" i="3"/>
  <c r="F10" i="3"/>
  <c r="D13" i="3"/>
  <c r="D21" i="3"/>
  <c r="Q8" i="4"/>
  <c r="E8" i="4" s="1"/>
  <c r="E7" i="3" s="1"/>
  <c r="F20" i="3"/>
  <c r="F31" i="4"/>
  <c r="F111" i="5"/>
  <c r="L26" i="3"/>
  <c r="M26" i="3" s="1"/>
  <c r="Q17" i="5"/>
  <c r="E17" i="5" s="1"/>
  <c r="F17" i="5" s="1"/>
  <c r="Q95" i="5"/>
  <c r="E95" i="5" s="1"/>
  <c r="F95" i="5" s="1"/>
  <c r="Q103" i="5"/>
  <c r="E103" i="5" s="1"/>
  <c r="F103" i="5" s="1"/>
  <c r="K6" i="3"/>
  <c r="M14" i="3"/>
  <c r="M33" i="3"/>
  <c r="Q22" i="5"/>
  <c r="E22" i="5" s="1"/>
  <c r="M10" i="3"/>
  <c r="K24" i="3"/>
  <c r="K36" i="3"/>
  <c r="Q29" i="5"/>
  <c r="E29" i="5" s="1"/>
  <c r="L12" i="3" s="1"/>
  <c r="M12" i="3" s="1"/>
  <c r="V3" i="5"/>
  <c r="Q154" i="5"/>
  <c r="E154" i="5" s="1"/>
  <c r="E153" i="5" s="1"/>
  <c r="F153" i="5" s="1"/>
  <c r="V158" i="5"/>
  <c r="V159" i="5" s="1"/>
  <c r="F8" i="4"/>
  <c r="E7" i="4"/>
  <c r="F9" i="3"/>
  <c r="Q61" i="5"/>
  <c r="E61" i="5" s="1"/>
  <c r="S138" i="5"/>
  <c r="W138" i="5" s="1"/>
  <c r="X138" i="5" s="1"/>
  <c r="Q135" i="5"/>
  <c r="E135" i="5" s="1"/>
  <c r="E12" i="4"/>
  <c r="E5" i="4" s="1"/>
  <c r="F13" i="4"/>
  <c r="F32" i="4"/>
  <c r="T5" i="5"/>
  <c r="E44" i="4"/>
  <c r="F51" i="4"/>
  <c r="S59" i="5"/>
  <c r="W59" i="5" s="1"/>
  <c r="X59" i="5" s="1"/>
  <c r="Q56" i="5"/>
  <c r="E56" i="5" s="1"/>
  <c r="R75" i="5"/>
  <c r="W75" i="5" s="1"/>
  <c r="X75" i="5" s="1"/>
  <c r="Q74" i="5"/>
  <c r="E74" i="5" s="1"/>
  <c r="F121" i="5"/>
  <c r="L29" i="3"/>
  <c r="M29" i="3" s="1"/>
  <c r="E148" i="5"/>
  <c r="E147" i="5" s="1"/>
  <c r="H12" i="2" s="1"/>
  <c r="F149" i="5"/>
  <c r="F148" i="5" s="1"/>
  <c r="F147" i="5" s="1"/>
  <c r="L35" i="3"/>
  <c r="F87" i="5"/>
  <c r="F90" i="5"/>
  <c r="L22" i="3"/>
  <c r="M22" i="3" s="1"/>
  <c r="F114" i="5"/>
  <c r="L27" i="3"/>
  <c r="M27" i="3" s="1"/>
  <c r="F58" i="4"/>
  <c r="E24" i="3"/>
  <c r="F24" i="3" s="1"/>
  <c r="S44" i="5"/>
  <c r="W44" i="5" s="1"/>
  <c r="X44" i="5" s="1"/>
  <c r="Q42" i="5"/>
  <c r="E42" i="5" s="1"/>
  <c r="W141" i="5"/>
  <c r="X141" i="5" s="1"/>
  <c r="U158" i="5"/>
  <c r="U159" i="5" s="1"/>
  <c r="E48" i="4"/>
  <c r="W23" i="5"/>
  <c r="S127" i="5"/>
  <c r="W127" i="5" s="1"/>
  <c r="X127" i="5" s="1"/>
  <c r="Q126" i="5"/>
  <c r="E126" i="5" s="1"/>
  <c r="D11" i="2"/>
  <c r="E14" i="3"/>
  <c r="E15" i="3"/>
  <c r="F15" i="3" s="1"/>
  <c r="E19" i="3"/>
  <c r="F49" i="4"/>
  <c r="F55" i="4"/>
  <c r="E23" i="3"/>
  <c r="R11" i="5"/>
  <c r="W11" i="5" s="1"/>
  <c r="X11" i="5" s="1"/>
  <c r="Q10" i="5"/>
  <c r="E10" i="5" s="1"/>
  <c r="R80" i="5"/>
  <c r="W80" i="5" s="1"/>
  <c r="X80" i="5" s="1"/>
  <c r="R96" i="5"/>
  <c r="W96" i="5" s="1"/>
  <c r="X96" i="5" s="1"/>
  <c r="R115" i="5"/>
  <c r="W115" i="5" s="1"/>
  <c r="X115" i="5" s="1"/>
  <c r="L19" i="3" l="1"/>
  <c r="M19" i="3" s="1"/>
  <c r="E86" i="5"/>
  <c r="F86" i="5" s="1"/>
  <c r="F117" i="5"/>
  <c r="F102" i="5" s="1"/>
  <c r="E102" i="5"/>
  <c r="L9" i="3"/>
  <c r="M9" i="3" s="1"/>
  <c r="L13" i="3"/>
  <c r="M13" i="3" s="1"/>
  <c r="F34" i="5"/>
  <c r="L23" i="3"/>
  <c r="M23" i="3" s="1"/>
  <c r="E38" i="5"/>
  <c r="F38" i="5" s="1"/>
  <c r="E28" i="5"/>
  <c r="F28" i="5" s="1"/>
  <c r="L32" i="3"/>
  <c r="M32" i="3" s="1"/>
  <c r="S5" i="5"/>
  <c r="S3" i="5" s="1"/>
  <c r="L37" i="3"/>
  <c r="F22" i="5"/>
  <c r="L11" i="3"/>
  <c r="M11" i="3" s="1"/>
  <c r="E152" i="5"/>
  <c r="F152" i="5" s="1"/>
  <c r="F29" i="5"/>
  <c r="F154" i="5"/>
  <c r="L25" i="3"/>
  <c r="F42" i="5"/>
  <c r="L15" i="3"/>
  <c r="M15" i="3" s="1"/>
  <c r="R5" i="5"/>
  <c r="F12" i="4"/>
  <c r="F8" i="3" s="1"/>
  <c r="D10" i="2"/>
  <c r="F74" i="5"/>
  <c r="L18" i="3"/>
  <c r="M18" i="3" s="1"/>
  <c r="E43" i="4"/>
  <c r="E17" i="3"/>
  <c r="F44" i="4"/>
  <c r="F61" i="5"/>
  <c r="L17" i="3"/>
  <c r="M17" i="3" s="1"/>
  <c r="F10" i="5"/>
  <c r="L8" i="3"/>
  <c r="L34" i="3"/>
  <c r="M35" i="3"/>
  <c r="T159" i="5"/>
  <c r="T3" i="5"/>
  <c r="L30" i="3"/>
  <c r="M30" i="3" s="1"/>
  <c r="E125" i="5"/>
  <c r="F125" i="5" s="1"/>
  <c r="F126" i="5"/>
  <c r="E21" i="3"/>
  <c r="F21" i="3" s="1"/>
  <c r="F23" i="3"/>
  <c r="E53" i="4"/>
  <c r="F54" i="4"/>
  <c r="E13" i="3"/>
  <c r="F13" i="3" s="1"/>
  <c r="F14" i="3"/>
  <c r="S158" i="5"/>
  <c r="F56" i="5"/>
  <c r="L16" i="3"/>
  <c r="M16" i="3" s="1"/>
  <c r="E6" i="3"/>
  <c r="F6" i="3" s="1"/>
  <c r="F7" i="3"/>
  <c r="E47" i="4"/>
  <c r="F48" i="4"/>
  <c r="E6" i="4"/>
  <c r="F7" i="4"/>
  <c r="F19" i="3"/>
  <c r="E18" i="3"/>
  <c r="F18" i="3" s="1"/>
  <c r="L31" i="3"/>
  <c r="M31" i="3" s="1"/>
  <c r="F135" i="5"/>
  <c r="E85" i="5" l="1"/>
  <c r="H10" i="2" s="1"/>
  <c r="M34" i="3"/>
  <c r="L20" i="3"/>
  <c r="E101" i="5"/>
  <c r="F101" i="5" s="1"/>
  <c r="L24" i="3"/>
  <c r="M24" i="3" s="1"/>
  <c r="S159" i="5"/>
  <c r="H13" i="2"/>
  <c r="M25" i="3"/>
  <c r="L36" i="3"/>
  <c r="M37" i="3"/>
  <c r="D14" i="2"/>
  <c r="F53" i="4"/>
  <c r="F85" i="5"/>
  <c r="F6" i="4"/>
  <c r="D9" i="2"/>
  <c r="E16" i="3"/>
  <c r="F16" i="3" s="1"/>
  <c r="F17" i="3"/>
  <c r="F47" i="4"/>
  <c r="D13" i="2"/>
  <c r="M8" i="3"/>
  <c r="F43" i="4"/>
  <c r="E42" i="4"/>
  <c r="W5" i="5"/>
  <c r="H11" i="2" l="1"/>
  <c r="M36" i="3"/>
  <c r="M20" i="3"/>
  <c r="F5" i="4"/>
  <c r="E5" i="3"/>
  <c r="F5" i="3" s="1"/>
  <c r="F42" i="4"/>
  <c r="D12" i="2"/>
  <c r="Q14" i="4"/>
  <c r="Q9" i="5"/>
  <c r="Q8" i="5" s="1"/>
  <c r="E8" i="5" s="1"/>
  <c r="L7" i="3" l="1"/>
  <c r="E7" i="5"/>
  <c r="F8" i="5"/>
  <c r="R9" i="5"/>
  <c r="F7" i="5" l="1"/>
  <c r="E6" i="5"/>
  <c r="W9" i="5"/>
  <c r="L6" i="3"/>
  <c r="M6" i="3" s="1"/>
  <c r="M7" i="3"/>
  <c r="X9" i="5" l="1"/>
  <c r="E5" i="5"/>
  <c r="H9" i="2"/>
  <c r="F6" i="5"/>
  <c r="F5" i="5" l="1"/>
  <c r="L5" i="3"/>
  <c r="R3" i="5"/>
  <c r="R158" i="5"/>
  <c r="R159" i="5" s="1"/>
  <c r="W43" i="5"/>
  <c r="W158" i="5" s="1"/>
  <c r="X158" i="5" s="1"/>
  <c r="X43" i="5"/>
  <c r="M5" i="3" l="1"/>
  <c r="O30" i="3"/>
  <c r="O7" i="3"/>
  <c r="O12" i="3"/>
  <c r="O34" i="3"/>
  <c r="O20" i="3"/>
  <c r="O36" i="3"/>
  <c r="W3" i="5"/>
</calcChain>
</file>

<file path=xl/sharedStrings.xml><?xml version="1.0" encoding="utf-8"?>
<sst xmlns="http://schemas.openxmlformats.org/spreadsheetml/2006/main" count="708" uniqueCount="324">
  <si>
    <t>이용인(1명)</t>
  </si>
  <si>
    <t>세입예산은 해당 관ㆍ항ㆍ목의 예산을 초과하여 수납할 수 있으며 내역에 명시되어 있지 않은 수입은 잡수입으로 수입 조치한다.</t>
  </si>
  <si>
    <t>1012.기타예금이자수입</t>
  </si>
  <si>
    <t>332.사회심리재활사업비</t>
  </si>
  <si>
    <t>한국장애인복지시설 충남협회비</t>
  </si>
  <si>
    <t>115.퇴직금및퇴직적립금</t>
  </si>
  <si>
    <t>911.전년도이월금(후원금)</t>
  </si>
  <si>
    <t>미술인지 프로그램(두아트)</t>
  </si>
  <si>
    <t>한국장애인복지시설협회비</t>
  </si>
  <si>
    <t>912.전년도이월금(후원금)</t>
  </si>
  <si>
    <t>811.법인전입금(후원금)</t>
  </si>
  <si>
    <t>출장여비(일비및교통숙박비)</t>
  </si>
  <si>
    <t>고속도로 통행료 (하이패스)</t>
  </si>
  <si>
    <t>116.사회보험부담비용</t>
  </si>
  <si>
    <t>812.법인전입금(후원금)</t>
  </si>
  <si>
    <t>사회문화체험 프로그램(이룸)</t>
  </si>
  <si>
    <t>413.시군구보조금수입</t>
  </si>
  <si>
    <t>337.지역사회연계사업비</t>
  </si>
  <si>
    <t>기타운영비(기타교육비)</t>
  </si>
  <si>
    <t>자동차보험료(스타텍스)</t>
  </si>
  <si>
    <t>자동차세(레이,스타렉스)</t>
  </si>
  <si>
    <t xml:space="preserve">       - 중증보호수당</t>
  </si>
  <si>
    <t xml:space="preserve">            </t>
  </si>
  <si>
    <t xml:space="preserve">     시설당기본지원</t>
  </si>
  <si>
    <t xml:space="preserve">        - 처우개선비</t>
  </si>
  <si>
    <t xml:space="preserve">       - 추가연장수당</t>
  </si>
  <si>
    <t>이용인생일선물((LOVE)</t>
  </si>
  <si>
    <t>2023년 1차추경(B)</t>
  </si>
  <si>
    <t>339.인권지킴이단사업비</t>
  </si>
  <si>
    <t xml:space="preserve">        - 퇴직적립금</t>
  </si>
  <si>
    <t>(자)2,500,000</t>
  </si>
  <si>
    <t>유관기관행사및신규후원자개발</t>
  </si>
  <si>
    <t xml:space="preserve">        - 정액급식비</t>
  </si>
  <si>
    <t>2023년 본예산(A)</t>
  </si>
  <si>
    <t>(보)1,200,000</t>
  </si>
  <si>
    <t>338.지정후원금사업비</t>
  </si>
  <si>
    <t>(보)1,306,470(자)693,530</t>
  </si>
  <si>
    <t>이용인(14명)</t>
  </si>
  <si>
    <t>인권지킴이단 상황점검 활동비</t>
  </si>
  <si>
    <t xml:space="preserve"> 단, 동일 항내의 목간 전용이 불가피한 경우에는 법인 대표이사(또는 시설의장) 에게 그 권한을 위임한다.</t>
  </si>
  <si>
    <t>(보)2,886,000(자)400,000(지후)914,000</t>
  </si>
  <si>
    <t xml:space="preserve"> 세출경비의 부족이 생겼을 때는 사회복지법인 재무회계규칙 제16조에 의거 예산을 전용할 수 있다.</t>
  </si>
  <si>
    <t>1. 세입ㆍ세출의 명세는 세입ㆍ세출 예산서와 같다.</t>
  </si>
  <si>
    <t xml:space="preserve">        - 제수당(명절수당,가족수당,시간외수당)</t>
  </si>
  <si>
    <t>대</t>
  </si>
  <si>
    <t>인</t>
  </si>
  <si>
    <t>항</t>
  </si>
  <si>
    <t>회의비</t>
  </si>
  <si>
    <t>원</t>
  </si>
  <si>
    <t>제수당</t>
  </si>
  <si>
    <t>급여</t>
  </si>
  <si>
    <t>×</t>
  </si>
  <si>
    <t>잡수입</t>
  </si>
  <si>
    <t>비후</t>
  </si>
  <si>
    <t>이월금</t>
  </si>
  <si>
    <t>X</t>
  </si>
  <si>
    <t>전입금</t>
  </si>
  <si>
    <t>기타</t>
  </si>
  <si>
    <t>식</t>
  </si>
  <si>
    <t>연료비</t>
  </si>
  <si>
    <t>지후</t>
  </si>
  <si>
    <t>차량비</t>
  </si>
  <si>
    <t>사업비</t>
  </si>
  <si>
    <t>잡지출</t>
  </si>
  <si>
    <t>시설비</t>
  </si>
  <si>
    <t xml:space="preserve">  </t>
  </si>
  <si>
    <t>합계</t>
  </si>
  <si>
    <t>생계비</t>
  </si>
  <si>
    <t>목</t>
  </si>
  <si>
    <t>자부담</t>
  </si>
  <si>
    <t>총계</t>
  </si>
  <si>
    <t>예비비</t>
  </si>
  <si>
    <t>금</t>
  </si>
  <si>
    <t>예산액</t>
  </si>
  <si>
    <t>사무비</t>
  </si>
  <si>
    <t>월</t>
  </si>
  <si>
    <t>=</t>
  </si>
  <si>
    <t>회</t>
  </si>
  <si>
    <t>명</t>
  </si>
  <si>
    <t>소계</t>
  </si>
  <si>
    <t>관</t>
  </si>
  <si>
    <t>x</t>
  </si>
  <si>
    <t>전화요금및 인터넷요금</t>
  </si>
  <si>
    <t>414.기타보조금</t>
  </si>
  <si>
    <t>전기안전점검수수료</t>
  </si>
  <si>
    <t>조은영 결연후원금</t>
  </si>
  <si>
    <t xml:space="preserve"> 2. 관리운영비</t>
  </si>
  <si>
    <t>윤성윤 원장외9명</t>
  </si>
  <si>
    <t>411.국고보조금</t>
  </si>
  <si>
    <t>사회복지사실습비</t>
  </si>
  <si>
    <t xml:space="preserve">           </t>
  </si>
  <si>
    <t xml:space="preserve">          </t>
  </si>
  <si>
    <t xml:space="preserve">  제4조   </t>
  </si>
  <si>
    <t>(자)300,000</t>
  </si>
  <si>
    <t>411국고보조금수입</t>
  </si>
  <si>
    <t xml:space="preserve">    금    </t>
  </si>
  <si>
    <t>퇴직금및퇴직적립금</t>
  </si>
  <si>
    <t>천안시기관연합회비</t>
  </si>
  <si>
    <t>운영위원회 회의비</t>
  </si>
  <si>
    <t>사회보험부담비용</t>
  </si>
  <si>
    <t>산  출  내  역</t>
  </si>
  <si>
    <t xml:space="preserve"> 지역사회연계사업비</t>
  </si>
  <si>
    <t>영업배상책임보험</t>
  </si>
  <si>
    <t>11입소비용수입</t>
  </si>
  <si>
    <t>자동차보험료(레이)</t>
  </si>
  <si>
    <t>여행배상책임보험</t>
  </si>
  <si>
    <t>야간근무자특수검진</t>
  </si>
  <si>
    <t xml:space="preserve"> 차량소모품구입</t>
  </si>
  <si>
    <t>기타예금이자수입</t>
  </si>
  <si>
    <t>소방안전 유지관리비</t>
  </si>
  <si>
    <t>기관운영관련 업무협의</t>
  </si>
  <si>
    <t>08예비비 및 기타</t>
  </si>
  <si>
    <t>01입소자부담금수입</t>
  </si>
  <si>
    <t>여비(직원출장여비)</t>
  </si>
  <si>
    <t>전년도이월금(후원금)</t>
  </si>
  <si>
    <t xml:space="preserve"> 사회심리재활사업비</t>
  </si>
  <si>
    <t>종사자 단체 상해보험</t>
  </si>
  <si>
    <t>81예비비 및 기타</t>
  </si>
  <si>
    <t>08.예비비및기타</t>
  </si>
  <si>
    <t>1013.기타잡수입</t>
  </si>
  <si>
    <t>121.기관운영비</t>
  </si>
  <si>
    <t>213.시설장비유지비</t>
  </si>
  <si>
    <t>512.비지정후원금</t>
  </si>
  <si>
    <t>02.재산조성비</t>
  </si>
  <si>
    <t>41.보조금수입</t>
  </si>
  <si>
    <t>212.자산취득비</t>
  </si>
  <si>
    <t>51.후원금수입</t>
  </si>
  <si>
    <t>05.후원금수입</t>
  </si>
  <si>
    <t>318.특별급식비</t>
  </si>
  <si>
    <t>1011.불용품매각대</t>
  </si>
  <si>
    <t>136.기타운영비</t>
  </si>
  <si>
    <t>911.전년도이월금</t>
  </si>
  <si>
    <t>312.수용기관경비</t>
  </si>
  <si>
    <t>134.제세공과금</t>
  </si>
  <si>
    <t>132.수용비및수수료</t>
  </si>
  <si>
    <t>511.지정후원금</t>
  </si>
  <si>
    <t>116.사회보험부담금</t>
  </si>
  <si>
    <t>증감(B-A))</t>
  </si>
  <si>
    <t>412.시도보조금수입</t>
  </si>
  <si>
    <t>133.공공요금</t>
  </si>
  <si>
    <t>01.입소자부담금수입</t>
  </si>
  <si>
    <t>81.예비비및기타</t>
  </si>
  <si>
    <t>412.시도보조금</t>
  </si>
  <si>
    <t>11.입소비용수입</t>
  </si>
  <si>
    <t>413.시군구보조금</t>
  </si>
  <si>
    <t>117.기타후생경비</t>
  </si>
  <si>
    <t>12.업무추진비</t>
  </si>
  <si>
    <t>04.보조금수입</t>
  </si>
  <si>
    <t>111.입소비용수입</t>
  </si>
  <si>
    <t>41보조금수입</t>
  </si>
  <si>
    <t>법인전입금</t>
  </si>
  <si>
    <t>전년도이월금</t>
  </si>
  <si>
    <t>사무용품구입</t>
  </si>
  <si>
    <t>05후원금수입</t>
  </si>
  <si>
    <t>81전입금</t>
  </si>
  <si>
    <t>10잡수입</t>
  </si>
  <si>
    <t>비지정후원</t>
  </si>
  <si>
    <t>제세공과금</t>
  </si>
  <si>
    <t>공공요금</t>
  </si>
  <si>
    <t>91이월금</t>
  </si>
  <si>
    <t>과   목</t>
  </si>
  <si>
    <t>31운영비</t>
  </si>
  <si>
    <t>증감(B-A)</t>
  </si>
  <si>
    <t>수용기관경비</t>
  </si>
  <si>
    <t>01사무비</t>
  </si>
  <si>
    <t>08전입금</t>
  </si>
  <si>
    <t>21시설비</t>
  </si>
  <si>
    <t>03사업비</t>
  </si>
  <si>
    <t>기타잡수입</t>
  </si>
  <si>
    <t>지정후원금</t>
  </si>
  <si>
    <t>의료소모품구입</t>
  </si>
  <si>
    <t xml:space="preserve"> 특별급식비</t>
  </si>
  <si>
    <t>51후원금수입</t>
  </si>
  <si>
    <t>차량유류대</t>
  </si>
  <si>
    <t>33사업비</t>
  </si>
  <si>
    <t>프린터 렌탈료</t>
  </si>
  <si>
    <t>예금이자수입</t>
  </si>
  <si>
    <t>101잡수입</t>
  </si>
  <si>
    <t>(단위:원)</t>
  </si>
  <si>
    <t>기관운영비</t>
  </si>
  <si>
    <t>13운영비</t>
  </si>
  <si>
    <t>09이월금</t>
  </si>
  <si>
    <t>비지정후원금</t>
  </si>
  <si>
    <t xml:space="preserve"> 예비비</t>
  </si>
  <si>
    <t>자산취득비</t>
  </si>
  <si>
    <t>정수기 렌탈료</t>
  </si>
  <si>
    <t>직원교육비</t>
  </si>
  <si>
    <t>11인건비</t>
  </si>
  <si>
    <t>04보조금수입</t>
  </si>
  <si>
    <t>차량정비유지비</t>
  </si>
  <si>
    <t xml:space="preserve"> 의료비</t>
  </si>
  <si>
    <t>211.시설비</t>
  </si>
  <si>
    <t>시설장비유지비</t>
  </si>
  <si>
    <t>방제관리료</t>
  </si>
  <si>
    <t>입소비용수입</t>
  </si>
  <si>
    <t>31.운영비</t>
  </si>
  <si>
    <t>10.잡수입</t>
  </si>
  <si>
    <t>보조금수입</t>
  </si>
  <si>
    <t xml:space="preserve"> 연료비</t>
  </si>
  <si>
    <t>운영/인건</t>
  </si>
  <si>
    <t>07잡지출</t>
  </si>
  <si>
    <t>02재산조성비</t>
  </si>
  <si>
    <t>퇴직연금수수료</t>
  </si>
  <si>
    <t>전기요금</t>
  </si>
  <si>
    <t>12업무추진비</t>
  </si>
  <si>
    <t>주방세제 린스</t>
  </si>
  <si>
    <t>21.시설비</t>
  </si>
  <si>
    <t>101.잡수입</t>
  </si>
  <si>
    <t>후원금수입</t>
  </si>
  <si>
    <t>명절프로그램</t>
  </si>
  <si>
    <t>71.잡지출</t>
  </si>
  <si>
    <t>33.사업비</t>
  </si>
  <si>
    <t>보조금반환</t>
  </si>
  <si>
    <t>711.잡지출</t>
  </si>
  <si>
    <t>기타후생경비</t>
  </si>
  <si>
    <t>겨울/여름캠프</t>
  </si>
  <si>
    <t>71잡지출</t>
  </si>
  <si>
    <t>수용비및수수료</t>
  </si>
  <si>
    <t>재산조성비</t>
  </si>
  <si>
    <t>화재보험</t>
  </si>
  <si>
    <t>위생용품</t>
  </si>
  <si>
    <t>세출내역</t>
  </si>
  <si>
    <t>1. 인건비</t>
  </si>
  <si>
    <t>82.반환금</t>
  </si>
  <si>
    <t>13.운영비</t>
  </si>
  <si>
    <t>직원식대</t>
  </si>
  <si>
    <t xml:space="preserve">  제3조  </t>
  </si>
  <si>
    <t>112.제수당</t>
  </si>
  <si>
    <t>319.연료비</t>
  </si>
  <si>
    <t>91.이월금</t>
  </si>
  <si>
    <t>세입  총계</t>
  </si>
  <si>
    <t>135.차량비</t>
  </si>
  <si>
    <t>812반환금</t>
  </si>
  <si>
    <t>131.여비</t>
  </si>
  <si>
    <t>건고추구입</t>
  </si>
  <si>
    <t>07.잡지출</t>
  </si>
  <si>
    <t>311.생계비</t>
  </si>
  <si>
    <t>811.예비비</t>
  </si>
  <si>
    <t>812.반환금</t>
  </si>
  <si>
    <t>81.전입금</t>
  </si>
  <si>
    <t>세출  총계</t>
  </si>
  <si>
    <t xml:space="preserve">  제2조  </t>
  </si>
  <si>
    <t>314.의료비</t>
  </si>
  <si>
    <t>123.회의비</t>
  </si>
  <si>
    <t>들깨구입</t>
  </si>
  <si>
    <t>(단위:천원)</t>
  </si>
  <si>
    <t>03.사업비</t>
  </si>
  <si>
    <t xml:space="preserve">  제5조 </t>
  </si>
  <si>
    <t>01.사무비</t>
  </si>
  <si>
    <t xml:space="preserve">     </t>
  </si>
  <si>
    <t>11.인건비</t>
  </si>
  <si>
    <t>08.전입금</t>
  </si>
  <si>
    <t>09.이월금</t>
  </si>
  <si>
    <t>시설소모품</t>
  </si>
  <si>
    <t xml:space="preserve">기타비품 </t>
  </si>
  <si>
    <t>종사자 10명</t>
  </si>
  <si>
    <t>지역축제</t>
  </si>
  <si>
    <t>각종비품수리비</t>
  </si>
  <si>
    <t>111.급여</t>
  </si>
  <si>
    <t>세입내역</t>
  </si>
  <si>
    <t>명절선물구입비</t>
  </si>
  <si>
    <t>수질검사비</t>
  </si>
  <si>
    <t>전입금수입</t>
  </si>
  <si>
    <t>크리스마스행사</t>
  </si>
  <si>
    <t>월동난방비지원</t>
  </si>
  <si>
    <t>자원봉사자연계</t>
  </si>
  <si>
    <t>시설개방행사</t>
  </si>
  <si>
    <t>특별급식비</t>
  </si>
  <si>
    <t>주방소모품</t>
  </si>
  <si>
    <t>장애인의날</t>
  </si>
  <si>
    <t>여가지원</t>
  </si>
  <si>
    <t>보일러교체</t>
  </si>
  <si>
    <t xml:space="preserve">  제1조  </t>
  </si>
  <si>
    <t>기타식재료</t>
  </si>
  <si>
    <t>주방비품</t>
  </si>
  <si>
    <t>(자)500,000 (비후)1,000,000</t>
  </si>
  <si>
    <t>종사자 힐링캠프</t>
  </si>
  <si>
    <t xml:space="preserve"> (자)400,000</t>
  </si>
  <si>
    <t>지정후원금사업비</t>
  </si>
  <si>
    <t>인권지킴이단사업비</t>
  </si>
  <si>
    <t>텃밭재료(김장재료등)</t>
  </si>
  <si>
    <t>(보)600,000</t>
  </si>
  <si>
    <t>천안서부새마을금고</t>
  </si>
  <si>
    <t>국가 또는 지방자치 단체로부터 교부된 보조금 및 수익자부담 경비 등은 추가경정 예산의 성립이전에 사용할 수 있으며,</t>
  </si>
  <si>
    <t>(보)2,420,000 (자)1,160,000</t>
  </si>
  <si>
    <t>이는 차기 추가경정 예산에 반영하여야 한다.</t>
  </si>
  <si>
    <t>2. 세입ㆍ세출의 주요 재원은 다음과 같다.</t>
  </si>
  <si>
    <t xml:space="preserve">        - 사회보험부담금</t>
  </si>
  <si>
    <t>2023년도  1차추경 예산(안)</t>
  </si>
  <si>
    <t>충남사회복지공동모금회(보일러교체)</t>
  </si>
  <si>
    <t>4. 추가연장수당(종사자 10명)</t>
  </si>
  <si>
    <t>3. 중증보호수당(종사자 10명)</t>
  </si>
  <si>
    <t>2. 처우개선비(종사자 10명)</t>
  </si>
  <si>
    <t>우편물발송(자원봉사자 관련 외)</t>
  </si>
  <si>
    <t>5. 정액급식비(종사자 10명)</t>
  </si>
  <si>
    <t xml:space="preserve"> 2023년도  1차추경 예산(안) </t>
  </si>
  <si>
    <t>2023년도  1차추경 예산(안)총칙</t>
  </si>
  <si>
    <t>(보)240,000 (자)1,500,000</t>
  </si>
  <si>
    <t>2023년  1차추경 예산(안) 총괄표</t>
  </si>
  <si>
    <t xml:space="preserve">        - 기본급(원장외9명)</t>
  </si>
  <si>
    <t>1. 제수당(명절휴가비,가족,시간외수당)</t>
  </si>
  <si>
    <t>(자)6,520,000(보)2,388,000(전)1,000,000(지후)8,270,000</t>
  </si>
  <si>
    <t xml:space="preserve"> (자)1,200,000</t>
  </si>
  <si>
    <t>(자)1,000,000</t>
  </si>
  <si>
    <t>(자)3,000,000</t>
  </si>
  <si>
    <t>(자)2,000,000(지후)6,019,828(비후)</t>
  </si>
  <si>
    <t>(보)7,199,000(자)1,601,000</t>
    <phoneticPr fontId="29" type="noConversion"/>
  </si>
  <si>
    <t>김만영결연후원금</t>
    <phoneticPr fontId="29" type="noConversion"/>
  </si>
  <si>
    <t>원</t>
    <phoneticPr fontId="29" type="noConversion"/>
  </si>
  <si>
    <t>x</t>
    <phoneticPr fontId="29" type="noConversion"/>
  </si>
  <si>
    <t>회</t>
    <phoneticPr fontId="29" type="noConversion"/>
  </si>
  <si>
    <t>=</t>
    <phoneticPr fontId="29" type="noConversion"/>
  </si>
  <si>
    <t>결연후원금(김만영)</t>
    <phoneticPr fontId="29" type="noConversion"/>
  </si>
  <si>
    <t>결연후원금(조은영)</t>
    <phoneticPr fontId="29" type="noConversion"/>
  </si>
  <si>
    <t>직원간담회</t>
    <phoneticPr fontId="29" type="noConversion"/>
  </si>
  <si>
    <t>분기</t>
    <phoneticPr fontId="29" type="noConversion"/>
  </si>
  <si>
    <t>(보)500,000 (자)1,300,000</t>
    <phoneticPr fontId="29" type="noConversion"/>
  </si>
  <si>
    <t>(보)2,980,000(자)12,432,800(비후) 100,000</t>
    <phoneticPr fontId="29" type="noConversion"/>
  </si>
  <si>
    <t>(보)11,091,290(자)968,710</t>
    <phoneticPr fontId="29" type="noConversion"/>
  </si>
  <si>
    <t>사회복지법인 해덕재단 위례성단기보호시설의 2023년도 예산총액은 각각 금 750,234,727원으로 한다.</t>
    <phoneticPr fontId="29" type="noConversion"/>
  </si>
  <si>
    <t>(보)5,000,000(자)1,000,000(비후),3,390,000</t>
    <phoneticPr fontId="29" type="noConversion"/>
  </si>
  <si>
    <t>(지후)700,000</t>
    <phoneticPr fontId="29" type="noConversion"/>
  </si>
  <si>
    <t>직원식대</t>
    <phoneticPr fontId="29" type="noConversion"/>
  </si>
  <si>
    <t>(자)40,300,000</t>
    <phoneticPr fontId="2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</si>
</sst>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1" formatCode="_-* #,##0_-;\-* #,##0_-;_-* &quot;-&quot;_-;_-@_-"/>
    <numFmt numFmtId="43" formatCode="_-* #,##0.00_-;\-* #,##0.00_-;_-* &quot;-&quot;??_-;_-@_-"/>
    <numFmt numFmtId="176" formatCode="#,##0_);[Red]\(#,##0\)"/>
    <numFmt numFmtId="177" formatCode="0_ "/>
    <numFmt numFmtId="178" formatCode="#,##0_ "/>
    <numFmt numFmtId="179" formatCode="0.00_ "/>
    <numFmt numFmtId="180" formatCode="0.00_);[Red]\(0.00\)"/>
  </numFmts>
  <fonts count="35" x14ac:knownFonts="1">
    <font>
      <sz val="11"/>
      <color rgb="FF000000"/>
      <name val="돋움"/>
    </font>
    <font>
      <sz val="11"/>
      <color rgb="FF000000"/>
      <name val="맑은 고딕"/>
      <family val="3"/>
      <charset val="129"/>
    </font>
    <font>
      <sz val="10"/>
      <color rgb="FF000000"/>
      <name val="맑은 고딕"/>
      <family val="3"/>
      <charset val="129"/>
    </font>
    <font>
      <b/>
      <sz val="16"/>
      <color rgb="FF000000"/>
      <name val="맑은 고딕"/>
      <family val="3"/>
      <charset val="129"/>
    </font>
    <font>
      <b/>
      <sz val="11"/>
      <color rgb="FF000000"/>
      <name val="맑은 고딕"/>
      <family val="3"/>
      <charset val="129"/>
    </font>
    <font>
      <b/>
      <sz val="10"/>
      <color rgb="FF000000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9"/>
      <color rgb="FF000000"/>
      <name val="맑은 고딕"/>
      <family val="3"/>
      <charset val="129"/>
    </font>
    <font>
      <sz val="8"/>
      <color rgb="FF000000"/>
      <name val="맑은 고딕"/>
      <family val="3"/>
      <charset val="129"/>
    </font>
    <font>
      <sz val="10"/>
      <color rgb="FFFF0000"/>
      <name val="맑은 고딕"/>
      <family val="3"/>
      <charset val="129"/>
    </font>
    <font>
      <b/>
      <sz val="16"/>
      <color rgb="FF000000"/>
      <name val="다음_Regular"/>
      <family val="3"/>
      <charset val="129"/>
    </font>
    <font>
      <sz val="11"/>
      <color rgb="FF000000"/>
      <name val="다음_Regular"/>
      <family val="3"/>
      <charset val="129"/>
    </font>
    <font>
      <sz val="12"/>
      <color rgb="FF000000"/>
      <name val="다음_Regular"/>
      <family val="3"/>
      <charset val="129"/>
    </font>
    <font>
      <sz val="10"/>
      <color rgb="FF000000"/>
      <name val="다음_Regular"/>
      <family val="3"/>
      <charset val="129"/>
    </font>
    <font>
      <b/>
      <sz val="10"/>
      <color rgb="FF000000"/>
      <name val="다음_Regular"/>
      <family val="3"/>
      <charset val="129"/>
    </font>
    <font>
      <b/>
      <sz val="9"/>
      <color rgb="FF000000"/>
      <name val="다음_Regular"/>
      <family val="3"/>
      <charset val="129"/>
    </font>
    <font>
      <sz val="8"/>
      <color rgb="FF000000"/>
      <name val="다음_Regular"/>
      <family val="3"/>
      <charset val="129"/>
    </font>
    <font>
      <b/>
      <sz val="8"/>
      <color rgb="FF000000"/>
      <name val="다음_Regular"/>
      <family val="3"/>
      <charset val="129"/>
    </font>
    <font>
      <sz val="8"/>
      <color rgb="FFFF0000"/>
      <name val="다음_Regular"/>
      <family val="3"/>
      <charset val="129"/>
    </font>
    <font>
      <sz val="5"/>
      <color rgb="FF000000"/>
      <name val="맑은 고딕"/>
      <family val="3"/>
      <charset val="129"/>
    </font>
    <font>
      <sz val="6"/>
      <color rgb="FF000000"/>
      <name val="다음_Regular"/>
      <family val="3"/>
      <charset val="129"/>
    </font>
    <font>
      <b/>
      <sz val="18"/>
      <color rgb="FF000000"/>
      <name val="맑은 고딕"/>
      <family val="3"/>
      <charset val="129"/>
    </font>
    <font>
      <b/>
      <sz val="32"/>
      <color rgb="FF000000"/>
      <name val="맑은 고딕"/>
      <family val="3"/>
      <charset val="129"/>
    </font>
    <font>
      <b/>
      <sz val="22"/>
      <color rgb="FF000000"/>
      <name val="다음_Regular"/>
      <family val="3"/>
      <charset val="129"/>
    </font>
    <font>
      <b/>
      <sz val="18"/>
      <color rgb="FF000000"/>
      <name val="다음_Regular"/>
      <family val="3"/>
      <charset val="129"/>
    </font>
    <font>
      <b/>
      <sz val="11"/>
      <color rgb="FF000000"/>
      <name val="다음_Regular"/>
      <family val="3"/>
      <charset val="129"/>
    </font>
    <font>
      <sz val="11"/>
      <color rgb="FF000000"/>
      <name val="돋움"/>
      <family val="3"/>
      <charset val="129"/>
    </font>
    <font>
      <sz val="8"/>
      <name val="다음_Regular"/>
      <family val="3"/>
      <charset val="129"/>
    </font>
    <font>
      <sz val="10"/>
      <name val="다음_Regular"/>
      <family val="3"/>
      <charset val="129"/>
    </font>
    <font>
      <sz val="8"/>
      <name val="돋움"/>
      <family val="3"/>
      <charset val="129"/>
    </font>
    <font>
      <sz val="8"/>
      <color rgb="FF000000"/>
      <name val="다음_Regular"/>
      <family val="3"/>
      <charset val="129"/>
    </font>
    <font>
      <sz val="8"/>
      <color rgb="FFFF0000"/>
      <name val="다음_Regular"/>
      <family val="3"/>
      <charset val="129"/>
    </font>
    <font>
      <sz val="10"/>
      <color rgb="FF000000"/>
      <name val="다음_Regular"/>
      <family val="3"/>
      <charset val="129"/>
    </font>
    <font>
      <sz val="8"/>
      <color theme="1"/>
      <name val="다음_Regular"/>
      <family val="3"/>
      <charset val="129"/>
    </font>
    <font>
      <sz val="10"/>
      <color theme="1"/>
      <name val="다음_Regular"/>
      <family val="3"/>
      <charset val="129"/>
    </font>
  </fonts>
  <fills count="10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DEADB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CCFFFF"/>
        <bgColor indexed="64"/>
      </patternFill>
    </fill>
  </fills>
  <borders count="8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41" fontId="26" fillId="0" borderId="0">
      <alignment vertical="center"/>
    </xf>
    <xf numFmtId="0" fontId="26" fillId="0" borderId="0"/>
  </cellStyleXfs>
  <cellXfs count="560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41" fontId="1" fillId="0" borderId="0" xfId="1" applyFont="1">
      <alignment vertical="center"/>
    </xf>
    <xf numFmtId="0" fontId="1" fillId="0" borderId="1" xfId="0" applyFont="1" applyBorder="1" applyAlignment="1"/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1" fillId="0" borderId="5" xfId="0" applyFont="1" applyBorder="1" applyAlignment="1"/>
    <xf numFmtId="0" fontId="1" fillId="0" borderId="6" xfId="0" applyFont="1" applyBorder="1" applyAlignment="1"/>
    <xf numFmtId="0" fontId="1" fillId="0" borderId="7" xfId="0" applyFont="1" applyBorder="1" applyAlignment="1"/>
    <xf numFmtId="0" fontId="1" fillId="0" borderId="8" xfId="0" applyFont="1" applyBorder="1" applyAlignment="1"/>
    <xf numFmtId="41" fontId="1" fillId="0" borderId="0" xfId="1" applyFont="1" applyAlignment="1"/>
    <xf numFmtId="0" fontId="2" fillId="0" borderId="0" xfId="0" applyFont="1" applyAlignment="1"/>
    <xf numFmtId="0" fontId="3" fillId="0" borderId="0" xfId="0" applyFont="1" applyAlignment="1"/>
    <xf numFmtId="41" fontId="4" fillId="0" borderId="0" xfId="1" applyFont="1" applyAlignment="1"/>
    <xf numFmtId="0" fontId="5" fillId="0" borderId="0" xfId="0" applyFont="1" applyAlignment="1"/>
    <xf numFmtId="0" fontId="6" fillId="0" borderId="0" xfId="0" applyFont="1">
      <alignment vertical="center"/>
    </xf>
    <xf numFmtId="0" fontId="2" fillId="0" borderId="0" xfId="0" applyFont="1">
      <alignment vertical="center"/>
    </xf>
    <xf numFmtId="0" fontId="6" fillId="0" borderId="6" xfId="0" applyFont="1" applyBorder="1" applyAlignment="1"/>
    <xf numFmtId="0" fontId="6" fillId="0" borderId="7" xfId="0" applyFont="1" applyBorder="1" applyAlignment="1"/>
    <xf numFmtId="0" fontId="6" fillId="0" borderId="8" xfId="0" applyFont="1" applyBorder="1" applyAlignment="1"/>
    <xf numFmtId="0" fontId="6" fillId="0" borderId="0" xfId="0" applyFont="1" applyAlignment="1"/>
    <xf numFmtId="41" fontId="2" fillId="0" borderId="0" xfId="1" applyFont="1">
      <alignment vertical="center"/>
    </xf>
    <xf numFmtId="41" fontId="2" fillId="0" borderId="0" xfId="0" applyNumberFormat="1" applyFont="1">
      <alignment vertical="center"/>
    </xf>
    <xf numFmtId="41" fontId="1" fillId="0" borderId="0" xfId="0" applyNumberFormat="1" applyFont="1">
      <alignment vertical="center"/>
    </xf>
    <xf numFmtId="41" fontId="1" fillId="0" borderId="0" xfId="0" applyNumberFormat="1" applyFont="1" applyAlignment="1">
      <alignment horizontal="right" vertical="center"/>
    </xf>
    <xf numFmtId="41" fontId="1" fillId="0" borderId="0" xfId="0" applyNumberFormat="1" applyFont="1" applyAlignment="1">
      <alignment horizontal="center" vertical="center"/>
    </xf>
    <xf numFmtId="11" fontId="1" fillId="0" borderId="0" xfId="0" applyNumberFormat="1" applyFont="1">
      <alignment vertical="center"/>
    </xf>
    <xf numFmtId="41" fontId="1" fillId="0" borderId="0" xfId="1" applyFont="1" applyAlignment="1">
      <alignment horizontal="left" vertical="center"/>
    </xf>
    <xf numFmtId="41" fontId="7" fillId="0" borderId="0" xfId="0" applyNumberFormat="1" applyFont="1">
      <alignment vertical="center"/>
    </xf>
    <xf numFmtId="41" fontId="7" fillId="0" borderId="0" xfId="0" applyNumberFormat="1" applyFont="1" applyAlignment="1">
      <alignment horizontal="right" vertical="center"/>
    </xf>
    <xf numFmtId="41" fontId="7" fillId="0" borderId="0" xfId="0" applyNumberFormat="1" applyFont="1" applyAlignment="1">
      <alignment horizontal="center" vertical="center"/>
    </xf>
    <xf numFmtId="178" fontId="1" fillId="0" borderId="0" xfId="0" applyNumberFormat="1" applyFont="1">
      <alignment vertical="center"/>
    </xf>
    <xf numFmtId="41" fontId="1" fillId="0" borderId="0" xfId="1" applyFont="1" applyAlignment="1">
      <alignment horizontal="right" vertical="center"/>
    </xf>
    <xf numFmtId="41" fontId="1" fillId="0" borderId="0" xfId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41" fontId="8" fillId="0" borderId="0" xfId="1" applyFo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8" fontId="8" fillId="0" borderId="0" xfId="0" applyNumberFormat="1" applyFont="1">
      <alignment vertical="center"/>
    </xf>
    <xf numFmtId="178" fontId="2" fillId="0" borderId="0" xfId="0" applyNumberFormat="1" applyFont="1">
      <alignment vertical="center"/>
    </xf>
    <xf numFmtId="41" fontId="26" fillId="0" borderId="0" xfId="1" applyAlignment="1"/>
    <xf numFmtId="0" fontId="2" fillId="0" borderId="0" xfId="2" applyFont="1" applyAlignment="1">
      <alignment vertical="center"/>
    </xf>
    <xf numFmtId="41" fontId="9" fillId="0" borderId="0" xfId="1" applyFont="1">
      <alignment vertical="center"/>
    </xf>
    <xf numFmtId="41" fontId="2" fillId="0" borderId="0" xfId="2" applyNumberFormat="1" applyFont="1" applyAlignment="1">
      <alignment vertical="center"/>
    </xf>
    <xf numFmtId="0" fontId="10" fillId="0" borderId="4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5" xfId="0" applyFont="1" applyBorder="1" applyAlignment="1">
      <alignment horizontal="center"/>
    </xf>
    <xf numFmtId="0" fontId="11" fillId="0" borderId="4" xfId="0" applyFont="1" applyBorder="1" applyAlignment="1"/>
    <xf numFmtId="0" fontId="11" fillId="0" borderId="0" xfId="0" applyFont="1" applyAlignment="1"/>
    <xf numFmtId="0" fontId="11" fillId="0" borderId="5" xfId="0" applyFont="1" applyBorder="1" applyAlignment="1"/>
    <xf numFmtId="0" fontId="12" fillId="0" borderId="4" xfId="0" applyFont="1" applyBorder="1">
      <alignment vertical="center"/>
    </xf>
    <xf numFmtId="0" fontId="12" fillId="0" borderId="0" xfId="0" applyFont="1">
      <alignment vertical="center"/>
    </xf>
    <xf numFmtId="0" fontId="12" fillId="0" borderId="5" xfId="0" applyFont="1" applyBorder="1">
      <alignment vertical="center"/>
    </xf>
    <xf numFmtId="0" fontId="11" fillId="0" borderId="0" xfId="0" applyFont="1">
      <alignment vertical="center"/>
    </xf>
    <xf numFmtId="41" fontId="11" fillId="0" borderId="0" xfId="0" applyNumberFormat="1" applyFont="1">
      <alignment vertical="center"/>
    </xf>
    <xf numFmtId="41" fontId="11" fillId="0" borderId="0" xfId="0" applyNumberFormat="1" applyFont="1" applyAlignment="1">
      <alignment horizontal="right" vertical="center"/>
    </xf>
    <xf numFmtId="41" fontId="11" fillId="0" borderId="0" xfId="0" applyNumberFormat="1" applyFont="1" applyAlignment="1">
      <alignment horizontal="center" vertical="center"/>
    </xf>
    <xf numFmtId="41" fontId="13" fillId="0" borderId="0" xfId="0" applyNumberFormat="1" applyFont="1" applyAlignment="1">
      <alignment horizontal="right" vertical="center"/>
    </xf>
    <xf numFmtId="0" fontId="14" fillId="2" borderId="9" xfId="0" applyFont="1" applyFill="1" applyBorder="1" applyAlignment="1">
      <alignment horizontal="center" vertical="center"/>
    </xf>
    <xf numFmtId="41" fontId="15" fillId="0" borderId="10" xfId="1" applyFont="1" applyBorder="1" applyAlignment="1">
      <alignment horizontal="right" vertical="center"/>
    </xf>
    <xf numFmtId="41" fontId="15" fillId="0" borderId="11" xfId="1" applyFont="1" applyBorder="1" applyAlignment="1">
      <alignment horizontal="right" vertical="center"/>
    </xf>
    <xf numFmtId="41" fontId="15" fillId="0" borderId="11" xfId="1" applyFont="1" applyBorder="1" applyAlignment="1">
      <alignment horizontal="center" vertical="center"/>
    </xf>
    <xf numFmtId="41" fontId="15" fillId="0" borderId="12" xfId="1" applyFont="1" applyBorder="1" applyAlignment="1">
      <alignment horizontal="right" vertical="center"/>
    </xf>
    <xf numFmtId="41" fontId="16" fillId="0" borderId="13" xfId="1" applyFont="1" applyBorder="1" applyAlignment="1">
      <alignment horizontal="right" vertical="center"/>
    </xf>
    <xf numFmtId="41" fontId="16" fillId="0" borderId="13" xfId="1" applyFont="1" applyBorder="1" applyAlignment="1">
      <alignment horizontal="center" vertical="center"/>
    </xf>
    <xf numFmtId="41" fontId="16" fillId="0" borderId="14" xfId="1" applyFont="1" applyBorder="1">
      <alignment vertical="center"/>
    </xf>
    <xf numFmtId="41" fontId="16" fillId="0" borderId="15" xfId="1" applyFont="1" applyBorder="1">
      <alignment vertical="center"/>
    </xf>
    <xf numFmtId="41" fontId="16" fillId="0" borderId="0" xfId="1" applyFont="1" applyAlignment="1">
      <alignment horizontal="center" vertical="center"/>
    </xf>
    <xf numFmtId="41" fontId="16" fillId="0" borderId="5" xfId="1" applyFont="1" applyBorder="1">
      <alignment vertical="center"/>
    </xf>
    <xf numFmtId="41" fontId="16" fillId="0" borderId="16" xfId="1" applyFont="1" applyBorder="1">
      <alignment vertical="center"/>
    </xf>
    <xf numFmtId="176" fontId="13" fillId="0" borderId="0" xfId="0" applyNumberFormat="1" applyFont="1" applyAlignment="1">
      <alignment horizontal="center" vertical="center"/>
    </xf>
    <xf numFmtId="41" fontId="16" fillId="0" borderId="0" xfId="1" applyFont="1" applyAlignment="1">
      <alignment horizontal="right" vertical="center"/>
    </xf>
    <xf numFmtId="41" fontId="16" fillId="0" borderId="17" xfId="1" applyFont="1" applyBorder="1">
      <alignment vertical="center"/>
    </xf>
    <xf numFmtId="41" fontId="16" fillId="0" borderId="18" xfId="1" applyFont="1" applyBorder="1">
      <alignment vertical="center"/>
    </xf>
    <xf numFmtId="41" fontId="16" fillId="0" borderId="2" xfId="1" applyFont="1" applyBorder="1" applyAlignment="1">
      <alignment horizontal="right" vertical="center"/>
    </xf>
    <xf numFmtId="41" fontId="16" fillId="0" borderId="19" xfId="1" applyFont="1" applyBorder="1">
      <alignment vertical="center"/>
    </xf>
    <xf numFmtId="41" fontId="16" fillId="0" borderId="20" xfId="1" applyFont="1" applyBorder="1" applyAlignment="1">
      <alignment horizontal="right" vertical="center"/>
    </xf>
    <xf numFmtId="41" fontId="16" fillId="0" borderId="20" xfId="1" applyFont="1" applyBorder="1" applyAlignment="1">
      <alignment horizontal="center" vertical="center"/>
    </xf>
    <xf numFmtId="41" fontId="17" fillId="0" borderId="0" xfId="1" applyFont="1">
      <alignment vertical="center"/>
    </xf>
    <xf numFmtId="41" fontId="16" fillId="0" borderId="0" xfId="1" applyFont="1">
      <alignment vertical="center"/>
    </xf>
    <xf numFmtId="41" fontId="11" fillId="0" borderId="0" xfId="1" applyFont="1">
      <alignment vertical="center"/>
    </xf>
    <xf numFmtId="41" fontId="16" fillId="0" borderId="21" xfId="1" applyFont="1" applyBorder="1" applyAlignment="1">
      <alignment horizontal="center" vertical="center"/>
    </xf>
    <xf numFmtId="41" fontId="16" fillId="0" borderId="21" xfId="1" applyFont="1" applyBorder="1">
      <alignment vertical="center"/>
    </xf>
    <xf numFmtId="41" fontId="16" fillId="0" borderId="21" xfId="1" applyFont="1" applyBorder="1" applyAlignment="1">
      <alignment vertical="center" shrinkToFit="1"/>
    </xf>
    <xf numFmtId="41" fontId="16" fillId="0" borderId="22" xfId="1" applyFont="1" applyBorder="1" applyAlignment="1">
      <alignment horizontal="center" vertical="center" wrapText="1"/>
    </xf>
    <xf numFmtId="41" fontId="16" fillId="0" borderId="22" xfId="1" applyFont="1" applyBorder="1" applyAlignment="1">
      <alignment horizontal="center" vertical="center" shrinkToFit="1"/>
    </xf>
    <xf numFmtId="177" fontId="16" fillId="0" borderId="16" xfId="1" applyNumberFormat="1" applyFont="1" applyBorder="1" applyAlignment="1">
      <alignment horizontal="center" vertical="center" shrinkToFit="1"/>
    </xf>
    <xf numFmtId="177" fontId="16" fillId="0" borderId="16" xfId="1" applyNumberFormat="1" applyFont="1" applyBorder="1" applyAlignment="1">
      <alignment horizontal="left" vertical="center" shrinkToFit="1"/>
    </xf>
    <xf numFmtId="41" fontId="16" fillId="0" borderId="22" xfId="1" applyFont="1" applyBorder="1" applyAlignment="1">
      <alignment horizontal="left" vertical="center" shrinkToFit="1"/>
    </xf>
    <xf numFmtId="177" fontId="16" fillId="0" borderId="19" xfId="1" applyNumberFormat="1" applyFont="1" applyBorder="1" applyAlignment="1">
      <alignment horizontal="left" vertical="center" shrinkToFit="1"/>
    </xf>
    <xf numFmtId="176" fontId="13" fillId="0" borderId="20" xfId="0" applyNumberFormat="1" applyFont="1" applyBorder="1" applyAlignment="1">
      <alignment horizontal="center" vertical="center"/>
    </xf>
    <xf numFmtId="41" fontId="16" fillId="0" borderId="4" xfId="1" applyFont="1" applyBorder="1" applyAlignment="1">
      <alignment horizontal="left" vertical="center" shrinkToFit="1"/>
    </xf>
    <xf numFmtId="177" fontId="16" fillId="0" borderId="18" xfId="1" applyNumberFormat="1" applyFont="1" applyBorder="1" applyAlignment="1">
      <alignment horizontal="left" vertical="center" shrinkToFit="1"/>
    </xf>
    <xf numFmtId="177" fontId="16" fillId="0" borderId="17" xfId="1" applyNumberFormat="1" applyFont="1" applyBorder="1" applyAlignment="1">
      <alignment horizontal="left" vertical="center" shrinkToFit="1"/>
    </xf>
    <xf numFmtId="0" fontId="16" fillId="0" borderId="4" xfId="0" applyFont="1" applyBorder="1" applyAlignment="1">
      <alignment horizontal="left" vertical="center" shrinkToFit="1"/>
    </xf>
    <xf numFmtId="41" fontId="16" fillId="0" borderId="23" xfId="1" applyFont="1" applyBorder="1" applyAlignment="1">
      <alignment horizontal="right" vertical="center"/>
    </xf>
    <xf numFmtId="0" fontId="16" fillId="0" borderId="21" xfId="0" applyFont="1" applyBorder="1">
      <alignment vertical="center"/>
    </xf>
    <xf numFmtId="41" fontId="16" fillId="0" borderId="0" xfId="0" applyNumberFormat="1" applyFont="1" applyAlignment="1">
      <alignment horizontal="right" vertical="center"/>
    </xf>
    <xf numFmtId="41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41" fontId="16" fillId="0" borderId="20" xfId="0" applyNumberFormat="1" applyFont="1" applyBorder="1" applyAlignment="1">
      <alignment horizontal="right" vertical="center"/>
    </xf>
    <xf numFmtId="41" fontId="16" fillId="0" borderId="20" xfId="0" applyNumberFormat="1" applyFont="1" applyBorder="1" applyAlignment="1">
      <alignment horizontal="center" vertical="center"/>
    </xf>
    <xf numFmtId="0" fontId="16" fillId="0" borderId="24" xfId="0" applyFont="1" applyBorder="1" applyAlignment="1">
      <alignment horizontal="left" vertical="center" shrinkToFit="1"/>
    </xf>
    <xf numFmtId="0" fontId="16" fillId="0" borderId="22" xfId="0" applyFont="1" applyBorder="1" applyAlignment="1">
      <alignment horizontal="left" vertical="center" shrinkToFit="1"/>
    </xf>
    <xf numFmtId="0" fontId="16" fillId="0" borderId="9" xfId="0" applyFont="1" applyBorder="1" applyAlignment="1">
      <alignment horizontal="left" vertical="center" shrinkToFit="1"/>
    </xf>
    <xf numFmtId="0" fontId="17" fillId="0" borderId="20" xfId="0" applyFont="1" applyBorder="1">
      <alignment vertical="center"/>
    </xf>
    <xf numFmtId="0" fontId="16" fillId="0" borderId="20" xfId="0" applyFont="1" applyBorder="1" applyAlignment="1">
      <alignment horizontal="center" vertical="center"/>
    </xf>
    <xf numFmtId="0" fontId="17" fillId="0" borderId="0" xfId="0" applyFont="1">
      <alignment vertical="center"/>
    </xf>
    <xf numFmtId="0" fontId="16" fillId="0" borderId="16" xfId="0" applyFont="1" applyBorder="1" applyAlignment="1">
      <alignment horizontal="left" vertical="center" shrinkToFit="1"/>
    </xf>
    <xf numFmtId="0" fontId="16" fillId="0" borderId="2" xfId="0" applyFont="1" applyBorder="1">
      <alignment vertical="center"/>
    </xf>
    <xf numFmtId="0" fontId="16" fillId="0" borderId="2" xfId="0" applyFont="1" applyBorder="1" applyAlignment="1">
      <alignment horizontal="center" vertical="center"/>
    </xf>
    <xf numFmtId="0" fontId="16" fillId="0" borderId="18" xfId="0" applyFont="1" applyBorder="1" applyAlignment="1">
      <alignment horizontal="left" vertical="center" shrinkToFit="1"/>
    </xf>
    <xf numFmtId="0" fontId="16" fillId="0" borderId="25" xfId="0" applyFont="1" applyBorder="1" applyAlignment="1">
      <alignment horizontal="center" vertical="center"/>
    </xf>
    <xf numFmtId="0" fontId="16" fillId="0" borderId="23" xfId="0" applyFont="1" applyBorder="1" applyAlignment="1">
      <alignment horizontal="left" vertical="center" shrinkToFit="1"/>
    </xf>
    <xf numFmtId="41" fontId="16" fillId="0" borderId="9" xfId="1" applyFont="1" applyBorder="1" applyAlignment="1">
      <alignment horizontal="left" vertical="center" shrinkToFit="1"/>
    </xf>
    <xf numFmtId="0" fontId="16" fillId="0" borderId="17" xfId="0" applyFont="1" applyBorder="1" applyAlignment="1">
      <alignment horizontal="left" vertical="center" shrinkToFit="1"/>
    </xf>
    <xf numFmtId="0" fontId="16" fillId="0" borderId="26" xfId="0" applyFont="1" applyBorder="1" applyAlignment="1">
      <alignment horizontal="left" vertical="center" shrinkToFit="1"/>
    </xf>
    <xf numFmtId="41" fontId="16" fillId="0" borderId="0" xfId="1" applyFont="1" applyAlignment="1">
      <alignment vertical="center" shrinkToFit="1"/>
    </xf>
    <xf numFmtId="0" fontId="16" fillId="0" borderId="25" xfId="0" applyFont="1" applyBorder="1" applyAlignment="1">
      <alignment horizontal="right" vertical="center"/>
    </xf>
    <xf numFmtId="178" fontId="17" fillId="3" borderId="5" xfId="0" applyNumberFormat="1" applyFont="1" applyFill="1" applyBorder="1" applyAlignment="1">
      <alignment horizontal="right" vertical="center"/>
    </xf>
    <xf numFmtId="41" fontId="16" fillId="0" borderId="25" xfId="1" applyFont="1" applyBorder="1" applyAlignment="1">
      <alignment horizontal="right" vertical="center"/>
    </xf>
    <xf numFmtId="41" fontId="16" fillId="0" borderId="27" xfId="1" applyFont="1" applyBorder="1" applyAlignment="1">
      <alignment horizontal="center" vertical="center"/>
    </xf>
    <xf numFmtId="41" fontId="16" fillId="0" borderId="27" xfId="1" applyFont="1" applyBorder="1">
      <alignment vertical="center"/>
    </xf>
    <xf numFmtId="41" fontId="16" fillId="4" borderId="27" xfId="1" applyFont="1" applyFill="1" applyBorder="1">
      <alignment vertical="center"/>
    </xf>
    <xf numFmtId="178" fontId="16" fillId="0" borderId="5" xfId="0" applyNumberFormat="1" applyFont="1" applyBorder="1" applyAlignment="1">
      <alignment horizontal="right" vertical="center"/>
    </xf>
    <xf numFmtId="178" fontId="17" fillId="3" borderId="28" xfId="0" applyNumberFormat="1" applyFont="1" applyFill="1" applyBorder="1" applyAlignment="1">
      <alignment horizontal="right" vertical="center"/>
    </xf>
    <xf numFmtId="178" fontId="16" fillId="5" borderId="5" xfId="0" applyNumberFormat="1" applyFont="1" applyFill="1" applyBorder="1" applyAlignment="1">
      <alignment horizontal="right" vertical="center"/>
    </xf>
    <xf numFmtId="41" fontId="16" fillId="0" borderId="28" xfId="1" applyFont="1" applyBorder="1">
      <alignment vertical="center"/>
    </xf>
    <xf numFmtId="41" fontId="16" fillId="4" borderId="5" xfId="1" applyFont="1" applyFill="1" applyBorder="1">
      <alignment vertical="center"/>
    </xf>
    <xf numFmtId="41" fontId="16" fillId="4" borderId="5" xfId="0" applyNumberFormat="1" applyFont="1" applyFill="1" applyBorder="1">
      <alignment vertical="center"/>
    </xf>
    <xf numFmtId="41" fontId="16" fillId="0" borderId="5" xfId="0" applyNumberFormat="1" applyFont="1" applyBorder="1">
      <alignment vertical="center"/>
    </xf>
    <xf numFmtId="0" fontId="16" fillId="0" borderId="5" xfId="0" applyFont="1" applyBorder="1">
      <alignment vertical="center"/>
    </xf>
    <xf numFmtId="0" fontId="16" fillId="0" borderId="3" xfId="0" applyFont="1" applyBorder="1">
      <alignment vertical="center"/>
    </xf>
    <xf numFmtId="178" fontId="17" fillId="3" borderId="3" xfId="0" applyNumberFormat="1" applyFont="1" applyFill="1" applyBorder="1" applyAlignment="1">
      <alignment horizontal="right" vertical="center"/>
    </xf>
    <xf numFmtId="0" fontId="16" fillId="0" borderId="29" xfId="0" applyFont="1" applyBorder="1">
      <alignment vertical="center"/>
    </xf>
    <xf numFmtId="178" fontId="16" fillId="0" borderId="29" xfId="0" applyNumberFormat="1" applyFont="1" applyBorder="1" applyAlignment="1">
      <alignment horizontal="right" vertical="center"/>
    </xf>
    <xf numFmtId="41" fontId="18" fillId="0" borderId="21" xfId="1" applyFont="1" applyBorder="1">
      <alignment vertical="center"/>
    </xf>
    <xf numFmtId="41" fontId="16" fillId="0" borderId="30" xfId="1" applyFont="1" applyBorder="1">
      <alignment vertical="center"/>
    </xf>
    <xf numFmtId="41" fontId="16" fillId="6" borderId="21" xfId="1" applyFont="1" applyFill="1" applyBorder="1" applyAlignment="1">
      <alignment horizontal="center" vertical="center"/>
    </xf>
    <xf numFmtId="41" fontId="16" fillId="6" borderId="21" xfId="1" applyFont="1" applyFill="1" applyBorder="1">
      <alignment vertical="center"/>
    </xf>
    <xf numFmtId="41" fontId="16" fillId="6" borderId="0" xfId="1" applyFont="1" applyFill="1" applyAlignment="1">
      <alignment vertical="center" shrinkToFit="1"/>
    </xf>
    <xf numFmtId="0" fontId="17" fillId="0" borderId="0" xfId="0" applyFont="1" applyAlignment="1">
      <alignment horizontal="left" vertical="center"/>
    </xf>
    <xf numFmtId="41" fontId="16" fillId="3" borderId="5" xfId="1" applyFont="1" applyFill="1" applyBorder="1">
      <alignment vertical="center"/>
    </xf>
    <xf numFmtId="0" fontId="16" fillId="0" borderId="31" xfId="0" applyFont="1" applyBorder="1" applyAlignment="1">
      <alignment horizontal="left" vertical="center" shrinkToFit="1"/>
    </xf>
    <xf numFmtId="0" fontId="16" fillId="0" borderId="32" xfId="0" applyFont="1" applyBorder="1" applyAlignment="1">
      <alignment horizontal="left" vertical="center" shrinkToFit="1"/>
    </xf>
    <xf numFmtId="0" fontId="16" fillId="0" borderId="6" xfId="0" applyFont="1" applyBorder="1" applyAlignment="1">
      <alignment horizontal="left" vertical="center" shrinkToFit="1"/>
    </xf>
    <xf numFmtId="176" fontId="16" fillId="0" borderId="0" xfId="0" applyNumberFormat="1" applyFont="1" applyAlignment="1">
      <alignment horizontal="right" vertical="center"/>
    </xf>
    <xf numFmtId="0" fontId="1" fillId="0" borderId="0" xfId="2" applyFont="1"/>
    <xf numFmtId="0" fontId="1" fillId="0" borderId="0" xfId="2" applyFont="1" applyAlignment="1">
      <alignment horizontal="center"/>
    </xf>
    <xf numFmtId="0" fontId="1" fillId="0" borderId="0" xfId="2" applyFont="1" applyAlignment="1">
      <alignment shrinkToFit="1"/>
    </xf>
    <xf numFmtId="0" fontId="2" fillId="0" borderId="0" xfId="2" applyFont="1"/>
    <xf numFmtId="0" fontId="2" fillId="0" borderId="0" xfId="2" applyFont="1" applyAlignment="1">
      <alignment shrinkToFit="1"/>
    </xf>
    <xf numFmtId="0" fontId="2" fillId="0" borderId="0" xfId="2" applyFont="1" applyAlignment="1">
      <alignment horizontal="center"/>
    </xf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vertical="center" shrinkToFit="1"/>
    </xf>
    <xf numFmtId="41" fontId="2" fillId="0" borderId="0" xfId="2" applyNumberFormat="1" applyFont="1"/>
    <xf numFmtId="41" fontId="2" fillId="4" borderId="0" xfId="1" applyFont="1" applyFill="1" applyAlignment="1">
      <alignment vertical="center" shrinkToFit="1"/>
    </xf>
    <xf numFmtId="0" fontId="2" fillId="4" borderId="0" xfId="2" applyFont="1" applyFill="1" applyAlignment="1">
      <alignment vertical="center" shrinkToFit="1"/>
    </xf>
    <xf numFmtId="0" fontId="2" fillId="4" borderId="0" xfId="2" applyFont="1" applyFill="1" applyAlignment="1">
      <alignment vertical="center"/>
    </xf>
    <xf numFmtId="41" fontId="2" fillId="0" borderId="33" xfId="1" applyFont="1" applyBorder="1" applyAlignment="1">
      <alignment horizontal="center" vertical="center" shrinkToFit="1"/>
    </xf>
    <xf numFmtId="0" fontId="2" fillId="0" borderId="33" xfId="2" applyFont="1" applyBorder="1" applyAlignment="1">
      <alignment vertical="center" shrinkToFit="1"/>
    </xf>
    <xf numFmtId="0" fontId="2" fillId="0" borderId="16" xfId="2" applyFont="1" applyBorder="1" applyAlignment="1">
      <alignment vertical="center" shrinkToFit="1"/>
    </xf>
    <xf numFmtId="0" fontId="2" fillId="0" borderId="22" xfId="2" applyFont="1" applyBorder="1" applyAlignment="1">
      <alignment vertical="center"/>
    </xf>
    <xf numFmtId="41" fontId="2" fillId="0" borderId="34" xfId="1" applyFont="1" applyBorder="1" applyAlignment="1">
      <alignment horizontal="center" vertical="center" shrinkToFit="1"/>
    </xf>
    <xf numFmtId="0" fontId="2" fillId="0" borderId="34" xfId="2" applyFont="1" applyBorder="1" applyAlignment="1">
      <alignment vertical="center" shrinkToFit="1"/>
    </xf>
    <xf numFmtId="0" fontId="2" fillId="0" borderId="18" xfId="2" applyFont="1" applyBorder="1" applyAlignment="1">
      <alignment vertical="center" shrinkToFit="1"/>
    </xf>
    <xf numFmtId="41" fontId="2" fillId="0" borderId="0" xfId="2" applyNumberFormat="1" applyFont="1" applyAlignment="1">
      <alignment vertical="center" shrinkToFit="1"/>
    </xf>
    <xf numFmtId="41" fontId="2" fillId="0" borderId="35" xfId="1" applyFont="1" applyBorder="1" applyAlignment="1">
      <alignment horizontal="center" vertical="center" shrinkToFit="1"/>
    </xf>
    <xf numFmtId="0" fontId="2" fillId="0" borderId="35" xfId="2" applyFont="1" applyBorder="1" applyAlignment="1">
      <alignment vertical="center" shrinkToFit="1"/>
    </xf>
    <xf numFmtId="0" fontId="2" fillId="0" borderId="36" xfId="2" applyFont="1" applyBorder="1" applyAlignment="1">
      <alignment vertical="center"/>
    </xf>
    <xf numFmtId="178" fontId="2" fillId="0" borderId="37" xfId="1" applyNumberFormat="1" applyFont="1" applyBorder="1" applyAlignment="1">
      <alignment horizontal="right" vertical="center" shrinkToFit="1"/>
    </xf>
    <xf numFmtId="178" fontId="2" fillId="0" borderId="17" xfId="1" applyNumberFormat="1" applyFont="1" applyBorder="1" applyAlignment="1">
      <alignment horizontal="right" vertical="center" shrinkToFit="1"/>
    </xf>
    <xf numFmtId="0" fontId="2" fillId="0" borderId="17" xfId="2" applyFont="1" applyBorder="1" applyAlignment="1">
      <alignment vertical="center" shrinkToFit="1"/>
    </xf>
    <xf numFmtId="0" fontId="2" fillId="0" borderId="17" xfId="2" applyFont="1" applyBorder="1" applyAlignment="1">
      <alignment vertical="center"/>
    </xf>
    <xf numFmtId="0" fontId="2" fillId="0" borderId="9" xfId="2" applyFont="1" applyBorder="1" applyAlignment="1">
      <alignment vertical="center"/>
    </xf>
    <xf numFmtId="178" fontId="2" fillId="0" borderId="38" xfId="1" applyNumberFormat="1" applyFont="1" applyBorder="1" applyAlignment="1">
      <alignment horizontal="right" vertical="center" shrinkToFit="1"/>
    </xf>
    <xf numFmtId="178" fontId="2" fillId="0" borderId="33" xfId="1" applyNumberFormat="1" applyFont="1" applyBorder="1" applyAlignment="1">
      <alignment horizontal="right" vertical="center" shrinkToFit="1"/>
    </xf>
    <xf numFmtId="0" fontId="2" fillId="0" borderId="16" xfId="2" applyFont="1" applyBorder="1" applyAlignment="1">
      <alignment vertical="center"/>
    </xf>
    <xf numFmtId="178" fontId="2" fillId="0" borderId="39" xfId="1" applyNumberFormat="1" applyFont="1" applyBorder="1" applyAlignment="1">
      <alignment horizontal="right" vertical="center" shrinkToFit="1"/>
    </xf>
    <xf numFmtId="178" fontId="2" fillId="0" borderId="19" xfId="1" applyNumberFormat="1" applyFont="1" applyBorder="1" applyAlignment="1">
      <alignment horizontal="right" vertical="center" shrinkToFit="1"/>
    </xf>
    <xf numFmtId="0" fontId="2" fillId="0" borderId="19" xfId="2" applyFont="1" applyBorder="1" applyAlignment="1">
      <alignment vertical="center" shrinkToFit="1"/>
    </xf>
    <xf numFmtId="0" fontId="2" fillId="0" borderId="40" xfId="2" applyFont="1" applyBorder="1" applyAlignment="1">
      <alignment vertical="center" shrinkToFit="1"/>
    </xf>
    <xf numFmtId="0" fontId="2" fillId="0" borderId="4" xfId="2" applyFont="1" applyBorder="1" applyAlignment="1">
      <alignment vertical="center"/>
    </xf>
    <xf numFmtId="0" fontId="2" fillId="0" borderId="18" xfId="2" applyFont="1" applyBorder="1" applyAlignment="1">
      <alignment vertical="center"/>
    </xf>
    <xf numFmtId="0" fontId="2" fillId="0" borderId="41" xfId="2" applyFont="1" applyBorder="1" applyAlignment="1">
      <alignment vertical="center" shrinkToFit="1"/>
    </xf>
    <xf numFmtId="178" fontId="2" fillId="0" borderId="42" xfId="1" applyNumberFormat="1" applyFont="1" applyBorder="1" applyAlignment="1">
      <alignment horizontal="right" vertical="center" shrinkToFit="1"/>
    </xf>
    <xf numFmtId="178" fontId="2" fillId="0" borderId="34" xfId="1" applyNumberFormat="1" applyFont="1" applyBorder="1" applyAlignment="1">
      <alignment horizontal="right" vertical="center" shrinkToFit="1"/>
    </xf>
    <xf numFmtId="0" fontId="2" fillId="0" borderId="43" xfId="2" applyFont="1" applyBorder="1" applyAlignment="1">
      <alignment vertical="center" shrinkToFit="1"/>
    </xf>
    <xf numFmtId="41" fontId="2" fillId="0" borderId="44" xfId="1" applyFont="1" applyBorder="1" applyAlignment="1">
      <alignment horizontal="center" vertical="center" shrinkToFit="1"/>
    </xf>
    <xf numFmtId="0" fontId="2" fillId="0" borderId="45" xfId="2" applyFont="1" applyBorder="1" applyAlignment="1">
      <alignment vertical="center" shrinkToFit="1"/>
    </xf>
    <xf numFmtId="178" fontId="2" fillId="0" borderId="46" xfId="1" applyNumberFormat="1" applyFont="1" applyBorder="1" applyAlignment="1">
      <alignment horizontal="right" vertical="center" shrinkToFit="1"/>
    </xf>
    <xf numFmtId="178" fontId="2" fillId="0" borderId="21" xfId="1" applyNumberFormat="1" applyFont="1" applyBorder="1" applyAlignment="1">
      <alignment horizontal="right" vertical="center" shrinkToFit="1"/>
    </xf>
    <xf numFmtId="0" fontId="2" fillId="0" borderId="21" xfId="2" applyFont="1" applyBorder="1" applyAlignment="1">
      <alignment vertical="center" shrinkToFit="1"/>
    </xf>
    <xf numFmtId="41" fontId="2" fillId="0" borderId="0" xfId="1" applyFont="1" applyAlignment="1">
      <alignment vertical="center" shrinkToFit="1"/>
    </xf>
    <xf numFmtId="0" fontId="7" fillId="0" borderId="0" xfId="2" applyFont="1"/>
    <xf numFmtId="178" fontId="2" fillId="0" borderId="16" xfId="1" applyNumberFormat="1" applyFont="1" applyBorder="1" applyAlignment="1">
      <alignment horizontal="right" vertical="center" shrinkToFit="1"/>
    </xf>
    <xf numFmtId="0" fontId="2" fillId="0" borderId="47" xfId="2" applyFont="1" applyBorder="1" applyAlignment="1">
      <alignment vertical="center"/>
    </xf>
    <xf numFmtId="0" fontId="2" fillId="0" borderId="48" xfId="2" applyFont="1" applyBorder="1" applyAlignment="1">
      <alignment horizontal="left" vertical="center" shrinkToFit="1"/>
    </xf>
    <xf numFmtId="0" fontId="2" fillId="0" borderId="19" xfId="2" applyFont="1" applyBorder="1" applyAlignment="1">
      <alignment horizontal="left" vertical="center" shrinkToFit="1"/>
    </xf>
    <xf numFmtId="41" fontId="2" fillId="0" borderId="19" xfId="1" applyFont="1" applyBorder="1" applyAlignment="1">
      <alignment horizontal="center" vertical="center" shrinkToFit="1"/>
    </xf>
    <xf numFmtId="0" fontId="2" fillId="0" borderId="21" xfId="2" applyFont="1" applyBorder="1" applyAlignment="1">
      <alignment vertical="center"/>
    </xf>
    <xf numFmtId="0" fontId="2" fillId="0" borderId="21" xfId="2" applyFont="1" applyBorder="1" applyAlignment="1">
      <alignment horizontal="left" vertical="center" shrinkToFit="1"/>
    </xf>
    <xf numFmtId="176" fontId="2" fillId="0" borderId="21" xfId="2" applyNumberFormat="1" applyFont="1" applyBorder="1" applyAlignment="1">
      <alignment vertical="center"/>
    </xf>
    <xf numFmtId="176" fontId="2" fillId="0" borderId="21" xfId="1" applyNumberFormat="1" applyFont="1" applyBorder="1" applyAlignment="1">
      <alignment horizontal="right" vertical="center" shrinkToFit="1"/>
    </xf>
    <xf numFmtId="178" fontId="2" fillId="0" borderId="49" xfId="1" applyNumberFormat="1" applyFont="1" applyBorder="1" applyAlignment="1">
      <alignment horizontal="right" vertical="center" shrinkToFit="1"/>
    </xf>
    <xf numFmtId="178" fontId="2" fillId="0" borderId="50" xfId="1" applyNumberFormat="1" applyFont="1" applyBorder="1" applyAlignment="1">
      <alignment horizontal="right" vertical="center" shrinkToFit="1"/>
    </xf>
    <xf numFmtId="178" fontId="2" fillId="0" borderId="21" xfId="2" applyNumberFormat="1" applyFont="1" applyBorder="1" applyAlignment="1">
      <alignment horizontal="right" vertical="center"/>
    </xf>
    <xf numFmtId="41" fontId="16" fillId="0" borderId="0" xfId="1" applyFont="1" applyAlignment="1">
      <alignment horizontal="left" vertical="center"/>
    </xf>
    <xf numFmtId="41" fontId="8" fillId="0" borderId="21" xfId="1" applyFont="1" applyBorder="1">
      <alignment vertical="center"/>
    </xf>
    <xf numFmtId="41" fontId="16" fillId="0" borderId="5" xfId="1" applyFont="1" applyBorder="1" applyAlignment="1">
      <alignment horizontal="right" vertical="center"/>
    </xf>
    <xf numFmtId="41" fontId="17" fillId="3" borderId="5" xfId="1" applyFont="1" applyFill="1" applyBorder="1">
      <alignment vertical="center"/>
    </xf>
    <xf numFmtId="3" fontId="1" fillId="0" borderId="0" xfId="0" applyNumberFormat="1" applyFont="1">
      <alignment vertical="center"/>
    </xf>
    <xf numFmtId="41" fontId="16" fillId="0" borderId="8" xfId="1" applyFont="1" applyBorder="1">
      <alignment vertical="center"/>
    </xf>
    <xf numFmtId="178" fontId="2" fillId="0" borderId="51" xfId="1" applyNumberFormat="1" applyFont="1" applyBorder="1" applyAlignment="1">
      <alignment horizontal="right" vertical="center" shrinkToFit="1"/>
    </xf>
    <xf numFmtId="0" fontId="2" fillId="0" borderId="16" xfId="2" applyFont="1" applyBorder="1" applyAlignment="1">
      <alignment horizontal="left" vertical="center" shrinkToFit="1"/>
    </xf>
    <xf numFmtId="0" fontId="16" fillId="0" borderId="7" xfId="0" applyFont="1" applyBorder="1">
      <alignment vertical="center"/>
    </xf>
    <xf numFmtId="178" fontId="16" fillId="0" borderId="8" xfId="0" applyNumberFormat="1" applyFont="1" applyBorder="1">
      <alignment vertical="center"/>
    </xf>
    <xf numFmtId="41" fontId="8" fillId="0" borderId="0" xfId="0" applyNumberFormat="1" applyFont="1" applyAlignment="1">
      <alignment horizontal="right" vertical="center"/>
    </xf>
    <xf numFmtId="177" fontId="16" fillId="0" borderId="23" xfId="1" applyNumberFormat="1" applyFont="1" applyBorder="1" applyAlignment="1">
      <alignment horizontal="left" vertical="center" shrinkToFit="1"/>
    </xf>
    <xf numFmtId="177" fontId="16" fillId="0" borderId="26" xfId="1" applyNumberFormat="1" applyFont="1" applyBorder="1" applyAlignment="1">
      <alignment horizontal="left" vertical="center" shrinkToFit="1"/>
    </xf>
    <xf numFmtId="41" fontId="17" fillId="3" borderId="28" xfId="1" applyFont="1" applyFill="1" applyBorder="1" applyAlignment="1">
      <alignment horizontal="right" vertical="center"/>
    </xf>
    <xf numFmtId="177" fontId="1" fillId="0" borderId="0" xfId="0" applyNumberFormat="1" applyFont="1">
      <alignment vertical="center"/>
    </xf>
    <xf numFmtId="179" fontId="1" fillId="0" borderId="0" xfId="0" applyNumberFormat="1" applyFont="1">
      <alignment vertical="center"/>
    </xf>
    <xf numFmtId="11" fontId="19" fillId="0" borderId="0" xfId="0" applyNumberFormat="1" applyFont="1">
      <alignment vertical="center"/>
    </xf>
    <xf numFmtId="0" fontId="12" fillId="0" borderId="4" xfId="0" applyFont="1" applyBorder="1" applyAlignment="1">
      <alignment horizontal="center" vertical="center"/>
    </xf>
    <xf numFmtId="0" fontId="11" fillId="0" borderId="5" xfId="0" applyFont="1" applyBorder="1">
      <alignment vertical="center"/>
    </xf>
    <xf numFmtId="0" fontId="11" fillId="0" borderId="21" xfId="0" applyFont="1" applyBorder="1">
      <alignment vertical="center"/>
    </xf>
    <xf numFmtId="0" fontId="11" fillId="0" borderId="21" xfId="0" applyFont="1" applyBorder="1" applyAlignment="1">
      <alignment horizontal="center" vertical="center"/>
    </xf>
    <xf numFmtId="178" fontId="11" fillId="0" borderId="21" xfId="0" applyNumberFormat="1" applyFont="1" applyBorder="1">
      <alignment vertical="center"/>
    </xf>
    <xf numFmtId="0" fontId="11" fillId="0" borderId="0" xfId="0" applyFont="1" applyAlignment="1">
      <alignment horizontal="center" vertical="center"/>
    </xf>
    <xf numFmtId="178" fontId="11" fillId="0" borderId="0" xfId="0" applyNumberFormat="1" applyFont="1">
      <alignment vertical="center"/>
    </xf>
    <xf numFmtId="41" fontId="16" fillId="0" borderId="27" xfId="1" applyFont="1" applyBorder="1" applyAlignment="1">
      <alignment vertical="center" shrinkToFit="1"/>
    </xf>
    <xf numFmtId="178" fontId="16" fillId="0" borderId="0" xfId="0" applyNumberFormat="1" applyFont="1" applyAlignment="1">
      <alignment horizontal="right" vertical="center"/>
    </xf>
    <xf numFmtId="11" fontId="20" fillId="0" borderId="0" xfId="0" applyNumberFormat="1" applyFont="1" applyAlignment="1">
      <alignment horizontal="center" vertical="center"/>
    </xf>
    <xf numFmtId="11" fontId="20" fillId="7" borderId="0" xfId="0" applyNumberFormat="1" applyFont="1" applyFill="1" applyAlignment="1">
      <alignment horizontal="center" vertical="center"/>
    </xf>
    <xf numFmtId="178" fontId="20" fillId="7" borderId="0" xfId="0" applyNumberFormat="1" applyFont="1" applyFill="1" applyAlignment="1">
      <alignment horizontal="right" vertical="center"/>
    </xf>
    <xf numFmtId="178" fontId="20" fillId="8" borderId="0" xfId="0" applyNumberFormat="1" applyFont="1" applyFill="1">
      <alignment vertical="center"/>
    </xf>
    <xf numFmtId="178" fontId="20" fillId="8" borderId="0" xfId="0" applyNumberFormat="1" applyFont="1" applyFill="1" applyAlignment="1">
      <alignment horizontal="right" vertical="center"/>
    </xf>
    <xf numFmtId="178" fontId="20" fillId="8" borderId="0" xfId="0" applyNumberFormat="1" applyFont="1" applyFill="1" applyAlignment="1">
      <alignment horizontal="center" vertical="center"/>
    </xf>
    <xf numFmtId="176" fontId="20" fillId="8" borderId="0" xfId="1" applyNumberFormat="1" applyFont="1" applyFill="1" applyAlignment="1">
      <alignment horizontal="center" vertical="center"/>
    </xf>
    <xf numFmtId="176" fontId="20" fillId="8" borderId="0" xfId="1" applyNumberFormat="1" applyFont="1" applyFill="1" applyAlignment="1">
      <alignment horizontal="right" vertical="center"/>
    </xf>
    <xf numFmtId="176" fontId="20" fillId="0" borderId="0" xfId="0" applyNumberFormat="1" applyFont="1" applyAlignment="1">
      <alignment horizontal="center" vertical="center"/>
    </xf>
    <xf numFmtId="176" fontId="20" fillId="0" borderId="0" xfId="0" applyNumberFormat="1" applyFont="1" applyAlignment="1">
      <alignment horizontal="right" vertical="center"/>
    </xf>
    <xf numFmtId="178" fontId="20" fillId="0" borderId="0" xfId="0" applyNumberFormat="1" applyFont="1">
      <alignment vertical="center"/>
    </xf>
    <xf numFmtId="41" fontId="16" fillId="4" borderId="21" xfId="1" applyFont="1" applyFill="1" applyBorder="1">
      <alignment vertical="center"/>
    </xf>
    <xf numFmtId="0" fontId="18" fillId="0" borderId="0" xfId="0" applyFont="1" applyAlignment="1">
      <alignment horizontal="center" vertical="center"/>
    </xf>
    <xf numFmtId="41" fontId="18" fillId="0" borderId="27" xfId="1" applyFont="1" applyBorder="1">
      <alignment vertical="center"/>
    </xf>
    <xf numFmtId="0" fontId="11" fillId="0" borderId="52" xfId="0" applyFont="1" applyBorder="1">
      <alignment vertical="center"/>
    </xf>
    <xf numFmtId="0" fontId="11" fillId="0" borderId="53" xfId="0" applyFont="1" applyBorder="1">
      <alignment vertical="center"/>
    </xf>
    <xf numFmtId="0" fontId="11" fillId="0" borderId="54" xfId="0" applyFont="1" applyBorder="1">
      <alignment vertical="center"/>
    </xf>
    <xf numFmtId="0" fontId="11" fillId="0" borderId="55" xfId="0" applyFont="1" applyBorder="1" applyAlignment="1">
      <alignment horizontal="center" vertical="center"/>
    </xf>
    <xf numFmtId="178" fontId="11" fillId="0" borderId="55" xfId="0" applyNumberFormat="1" applyFont="1" applyBorder="1">
      <alignment vertical="center"/>
    </xf>
    <xf numFmtId="0" fontId="11" fillId="0" borderId="55" xfId="0" applyFont="1" applyBorder="1">
      <alignment vertical="center"/>
    </xf>
    <xf numFmtId="0" fontId="11" fillId="0" borderId="56" xfId="0" applyFont="1" applyBorder="1">
      <alignment vertical="center"/>
    </xf>
    <xf numFmtId="41" fontId="16" fillId="7" borderId="0" xfId="1" applyFont="1" applyFill="1" applyAlignment="1">
      <alignment horizontal="right" vertical="center"/>
    </xf>
    <xf numFmtId="41" fontId="16" fillId="7" borderId="0" xfId="1" applyFont="1" applyFill="1" applyAlignment="1">
      <alignment horizontal="center" vertical="center"/>
    </xf>
    <xf numFmtId="176" fontId="13" fillId="7" borderId="0" xfId="0" applyNumberFormat="1" applyFont="1" applyFill="1" applyAlignment="1">
      <alignment horizontal="center" vertical="center"/>
    </xf>
    <xf numFmtId="41" fontId="18" fillId="0" borderId="27" xfId="1" applyFont="1" applyBorder="1" applyAlignment="1">
      <alignment horizontal="center" vertical="center"/>
    </xf>
    <xf numFmtId="41" fontId="18" fillId="0" borderId="21" xfId="1" applyFont="1" applyBorder="1" applyAlignment="1">
      <alignment vertical="center" shrinkToFit="1"/>
    </xf>
    <xf numFmtId="0" fontId="16" fillId="0" borderId="7" xfId="0" applyFont="1" applyBorder="1" applyAlignment="1">
      <alignment horizontal="center" vertical="center"/>
    </xf>
    <xf numFmtId="41" fontId="17" fillId="3" borderId="28" xfId="1" applyFont="1" applyFill="1" applyBorder="1">
      <alignment vertical="center"/>
    </xf>
    <xf numFmtId="41" fontId="1" fillId="3" borderId="0" xfId="0" applyNumberFormat="1" applyFont="1" applyFill="1">
      <alignment vertical="center"/>
    </xf>
    <xf numFmtId="41" fontId="16" fillId="4" borderId="5" xfId="1" applyFont="1" applyFill="1" applyBorder="1" applyAlignment="1">
      <alignment horizontal="right" vertical="center"/>
    </xf>
    <xf numFmtId="41" fontId="16" fillId="7" borderId="0" xfId="1" applyFont="1" applyFill="1" applyAlignment="1">
      <alignment horizontal="left" vertical="center"/>
    </xf>
    <xf numFmtId="0" fontId="2" fillId="0" borderId="23" xfId="2" applyFont="1" applyBorder="1" applyAlignment="1">
      <alignment vertical="center" shrinkToFit="1"/>
    </xf>
    <xf numFmtId="41" fontId="2" fillId="0" borderId="16" xfId="1" applyFont="1" applyBorder="1" applyAlignment="1">
      <alignment horizontal="center" vertical="center" shrinkToFit="1"/>
    </xf>
    <xf numFmtId="0" fontId="16" fillId="0" borderId="19" xfId="0" applyFont="1" applyBorder="1" applyAlignment="1">
      <alignment horizontal="left" vertical="center" shrinkToFit="1"/>
    </xf>
    <xf numFmtId="0" fontId="14" fillId="2" borderId="17" xfId="0" applyFont="1" applyFill="1" applyBorder="1" applyAlignment="1">
      <alignment horizontal="center" vertical="center"/>
    </xf>
    <xf numFmtId="0" fontId="7" fillId="0" borderId="0" xfId="2" applyFont="1" applyAlignment="1">
      <alignment shrinkToFit="1"/>
    </xf>
    <xf numFmtId="41" fontId="7" fillId="0" borderId="0" xfId="2" applyNumberFormat="1" applyFont="1"/>
    <xf numFmtId="0" fontId="7" fillId="0" borderId="0" xfId="2" applyFont="1" applyAlignment="1">
      <alignment horizontal="right"/>
    </xf>
    <xf numFmtId="178" fontId="7" fillId="0" borderId="0" xfId="2" applyNumberFormat="1" applyFont="1"/>
    <xf numFmtId="0" fontId="2" fillId="0" borderId="54" xfId="2" applyFont="1" applyBorder="1" applyAlignment="1">
      <alignment horizontal="center" vertical="center"/>
    </xf>
    <xf numFmtId="0" fontId="2" fillId="0" borderId="55" xfId="2" applyFont="1" applyBorder="1" applyAlignment="1">
      <alignment horizontal="center" vertical="center"/>
    </xf>
    <xf numFmtId="0" fontId="2" fillId="0" borderId="55" xfId="2" applyFont="1" applyBorder="1" applyAlignment="1">
      <alignment horizontal="center" vertical="center" shrinkToFit="1"/>
    </xf>
    <xf numFmtId="0" fontId="2" fillId="0" borderId="9" xfId="2" applyFont="1" applyBorder="1" applyAlignment="1">
      <alignment horizontal="center" vertical="center"/>
    </xf>
    <xf numFmtId="0" fontId="2" fillId="0" borderId="17" xfId="2" applyFont="1" applyBorder="1" applyAlignment="1">
      <alignment horizontal="center" vertical="center" shrinkToFit="1"/>
    </xf>
    <xf numFmtId="178" fontId="2" fillId="0" borderId="18" xfId="1" applyNumberFormat="1" applyFont="1" applyBorder="1" applyAlignment="1">
      <alignment horizontal="right" vertical="center" shrinkToFit="1"/>
    </xf>
    <xf numFmtId="41" fontId="2" fillId="0" borderId="57" xfId="1" applyFont="1" applyBorder="1" applyAlignment="1">
      <alignment horizontal="center" vertical="center" shrinkToFit="1"/>
    </xf>
    <xf numFmtId="178" fontId="2" fillId="0" borderId="57" xfId="1" applyNumberFormat="1" applyFont="1" applyBorder="1" applyAlignment="1">
      <alignment horizontal="right" vertical="center" shrinkToFit="1"/>
    </xf>
    <xf numFmtId="178" fontId="2" fillId="0" borderId="58" xfId="1" applyNumberFormat="1" applyFont="1" applyBorder="1" applyAlignment="1">
      <alignment horizontal="right" vertical="center" shrinkToFit="1"/>
    </xf>
    <xf numFmtId="0" fontId="2" fillId="0" borderId="19" xfId="2" applyFont="1" applyBorder="1" applyAlignment="1">
      <alignment vertical="center"/>
    </xf>
    <xf numFmtId="0" fontId="2" fillId="0" borderId="21" xfId="2" applyFont="1" applyBorder="1" applyAlignment="1">
      <alignment horizontal="center" vertical="center" shrinkToFit="1"/>
    </xf>
    <xf numFmtId="41" fontId="2" fillId="0" borderId="18" xfId="1" applyFont="1" applyBorder="1" applyAlignment="1">
      <alignment horizontal="center" vertical="center" shrinkToFit="1"/>
    </xf>
    <xf numFmtId="178" fontId="2" fillId="0" borderId="53" xfId="1" applyNumberFormat="1" applyFont="1" applyBorder="1" applyAlignment="1">
      <alignment horizontal="right" vertical="center" shrinkToFit="1"/>
    </xf>
    <xf numFmtId="0" fontId="2" fillId="0" borderId="59" xfId="2" applyFont="1" applyBorder="1" applyAlignment="1">
      <alignment horizontal="center" vertical="center"/>
    </xf>
    <xf numFmtId="0" fontId="2" fillId="0" borderId="27" xfId="2" applyFont="1" applyBorder="1" applyAlignment="1">
      <alignment horizontal="center" vertical="center"/>
    </xf>
    <xf numFmtId="41" fontId="2" fillId="0" borderId="21" xfId="1" applyFont="1" applyBorder="1" applyAlignment="1">
      <alignment horizontal="center" vertical="center" shrinkToFit="1"/>
    </xf>
    <xf numFmtId="0" fontId="2" fillId="0" borderId="59" xfId="2" applyFont="1" applyBorder="1" applyAlignment="1">
      <alignment horizontal="center" vertical="center" shrinkToFit="1"/>
    </xf>
    <xf numFmtId="0" fontId="2" fillId="0" borderId="27" xfId="2" applyFont="1" applyBorder="1" applyAlignment="1">
      <alignment horizontal="center" vertical="center" shrinkToFit="1"/>
    </xf>
    <xf numFmtId="0" fontId="2" fillId="0" borderId="0" xfId="2" applyFont="1" applyAlignment="1">
      <alignment horizontal="center" vertical="center" shrinkToFit="1"/>
    </xf>
    <xf numFmtId="41" fontId="2" fillId="0" borderId="0" xfId="1" applyFont="1" applyAlignment="1">
      <alignment horizontal="center" vertical="center" shrinkToFit="1"/>
    </xf>
    <xf numFmtId="0" fontId="2" fillId="0" borderId="59" xfId="2" applyFont="1" applyBorder="1" applyAlignment="1">
      <alignment horizontal="left" vertical="center" shrinkToFit="1"/>
    </xf>
    <xf numFmtId="43" fontId="2" fillId="0" borderId="0" xfId="2" applyNumberFormat="1" applyFont="1" applyAlignment="1">
      <alignment vertical="center"/>
    </xf>
    <xf numFmtId="0" fontId="14" fillId="0" borderId="9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41" fontId="16" fillId="0" borderId="60" xfId="1" applyFont="1" applyBorder="1">
      <alignment vertical="center"/>
    </xf>
    <xf numFmtId="176" fontId="16" fillId="0" borderId="4" xfId="1" applyNumberFormat="1" applyFont="1" applyBorder="1" applyAlignment="1">
      <alignment horizontal="left" vertical="center" wrapText="1"/>
    </xf>
    <xf numFmtId="41" fontId="16" fillId="0" borderId="23" xfId="1" applyFont="1" applyBorder="1">
      <alignment vertical="center"/>
    </xf>
    <xf numFmtId="176" fontId="16" fillId="0" borderId="16" xfId="1" applyNumberFormat="1" applyFont="1" applyBorder="1" applyAlignment="1">
      <alignment horizontal="left" vertical="center"/>
    </xf>
    <xf numFmtId="176" fontId="16" fillId="0" borderId="61" xfId="1" applyNumberFormat="1" applyFont="1" applyBorder="1" applyAlignment="1">
      <alignment horizontal="left" vertical="center"/>
    </xf>
    <xf numFmtId="41" fontId="16" fillId="0" borderId="61" xfId="1" applyFont="1" applyBorder="1">
      <alignment vertical="center"/>
    </xf>
    <xf numFmtId="41" fontId="17" fillId="0" borderId="23" xfId="1" applyFont="1" applyBorder="1">
      <alignment vertical="center"/>
    </xf>
    <xf numFmtId="178" fontId="17" fillId="0" borderId="5" xfId="0" applyNumberFormat="1" applyFont="1" applyBorder="1" applyAlignment="1">
      <alignment horizontal="right" vertical="center"/>
    </xf>
    <xf numFmtId="176" fontId="16" fillId="0" borderId="6" xfId="1" applyNumberFormat="1" applyFont="1" applyBorder="1" applyAlignment="1">
      <alignment horizontal="left" vertical="center" wrapText="1"/>
    </xf>
    <xf numFmtId="176" fontId="16" fillId="0" borderId="17" xfId="1" applyNumberFormat="1" applyFont="1" applyBorder="1" applyAlignment="1">
      <alignment horizontal="left" vertical="center"/>
    </xf>
    <xf numFmtId="41" fontId="16" fillId="0" borderId="31" xfId="1" applyFont="1" applyBorder="1">
      <alignment vertical="center"/>
    </xf>
    <xf numFmtId="41" fontId="16" fillId="0" borderId="7" xfId="1" applyFont="1" applyBorder="1">
      <alignment vertical="center"/>
    </xf>
    <xf numFmtId="41" fontId="16" fillId="0" borderId="7" xfId="1" applyFont="1" applyBorder="1" applyAlignment="1">
      <alignment horizontal="center" vertical="center"/>
    </xf>
    <xf numFmtId="41" fontId="16" fillId="0" borderId="2" xfId="1" applyFont="1" applyBorder="1" applyAlignment="1">
      <alignment horizontal="center" vertical="center"/>
    </xf>
    <xf numFmtId="176" fontId="16" fillId="0" borderId="22" xfId="1" applyNumberFormat="1" applyFont="1" applyBorder="1" applyAlignment="1">
      <alignment horizontal="left" vertical="center" wrapText="1"/>
    </xf>
    <xf numFmtId="176" fontId="16" fillId="0" borderId="26" xfId="1" applyNumberFormat="1" applyFont="1" applyBorder="1" applyAlignment="1">
      <alignment horizontal="left" vertical="center"/>
    </xf>
    <xf numFmtId="41" fontId="16" fillId="0" borderId="4" xfId="1" applyFont="1" applyBorder="1" applyAlignment="1">
      <alignment horizontal="left" vertical="center"/>
    </xf>
    <xf numFmtId="176" fontId="16" fillId="0" borderId="22" xfId="1" applyNumberFormat="1" applyFont="1" applyBorder="1" applyAlignment="1">
      <alignment horizontal="left" vertical="center"/>
    </xf>
    <xf numFmtId="176" fontId="16" fillId="0" borderId="19" xfId="1" applyNumberFormat="1" applyFont="1" applyBorder="1" applyAlignment="1">
      <alignment horizontal="left" vertical="center"/>
    </xf>
    <xf numFmtId="41" fontId="16" fillId="0" borderId="48" xfId="1" applyFont="1" applyBorder="1">
      <alignment vertical="center"/>
    </xf>
    <xf numFmtId="176" fontId="16" fillId="0" borderId="18" xfId="1" applyNumberFormat="1" applyFont="1" applyBorder="1" applyAlignment="1">
      <alignment horizontal="left" vertical="center"/>
    </xf>
    <xf numFmtId="41" fontId="16" fillId="0" borderId="62" xfId="1" applyFont="1" applyBorder="1">
      <alignment vertical="center"/>
    </xf>
    <xf numFmtId="41" fontId="16" fillId="0" borderId="4" xfId="1" applyFont="1" applyBorder="1" applyAlignment="1">
      <alignment horizontal="right" vertical="center"/>
    </xf>
    <xf numFmtId="41" fontId="16" fillId="0" borderId="6" xfId="1" applyFont="1" applyBorder="1" applyAlignment="1">
      <alignment horizontal="left" vertical="center"/>
    </xf>
    <xf numFmtId="41" fontId="16" fillId="0" borderId="7" xfId="1" applyFont="1" applyBorder="1" applyAlignment="1">
      <alignment horizontal="right" vertical="center"/>
    </xf>
    <xf numFmtId="176" fontId="13" fillId="0" borderId="7" xfId="0" applyNumberFormat="1" applyFont="1" applyBorder="1" applyAlignment="1">
      <alignment horizontal="center" vertical="center"/>
    </xf>
    <xf numFmtId="41" fontId="16" fillId="0" borderId="63" xfId="1" applyFont="1" applyBorder="1">
      <alignment vertical="center"/>
    </xf>
    <xf numFmtId="41" fontId="16" fillId="0" borderId="3" xfId="1" applyFont="1" applyBorder="1">
      <alignment vertical="center"/>
    </xf>
    <xf numFmtId="41" fontId="16" fillId="0" borderId="62" xfId="1" applyFont="1" applyBorder="1" applyAlignment="1">
      <alignment horizontal="right" vertical="center"/>
    </xf>
    <xf numFmtId="41" fontId="16" fillId="0" borderId="25" xfId="1" applyFont="1" applyBorder="1">
      <alignment vertical="center"/>
    </xf>
    <xf numFmtId="41" fontId="16" fillId="0" borderId="29" xfId="1" applyFont="1" applyBorder="1">
      <alignment vertical="center"/>
    </xf>
    <xf numFmtId="41" fontId="17" fillId="0" borderId="48" xfId="1" applyFont="1" applyBorder="1">
      <alignment vertical="center"/>
    </xf>
    <xf numFmtId="176" fontId="16" fillId="0" borderId="9" xfId="1" applyNumberFormat="1" applyFont="1" applyBorder="1" applyAlignment="1">
      <alignment horizontal="left" vertical="center"/>
    </xf>
    <xf numFmtId="41" fontId="16" fillId="0" borderId="31" xfId="1" applyFont="1" applyBorder="1" applyAlignment="1">
      <alignment horizontal="right" vertical="center"/>
    </xf>
    <xf numFmtId="176" fontId="16" fillId="0" borderId="9" xfId="1" applyNumberFormat="1" applyFont="1" applyBorder="1" applyAlignment="1">
      <alignment horizontal="left" vertical="center" wrapText="1"/>
    </xf>
    <xf numFmtId="41" fontId="16" fillId="0" borderId="20" xfId="1" applyFont="1" applyBorder="1">
      <alignment vertical="center"/>
    </xf>
    <xf numFmtId="41" fontId="16" fillId="0" borderId="13" xfId="1" applyFont="1" applyBorder="1">
      <alignment vertical="center"/>
    </xf>
    <xf numFmtId="41" fontId="17" fillId="0" borderId="20" xfId="1" applyFont="1" applyBorder="1" applyAlignment="1">
      <alignment horizontal="left" vertical="center"/>
    </xf>
    <xf numFmtId="41" fontId="17" fillId="0" borderId="0" xfId="1" applyFont="1" applyAlignment="1">
      <alignment horizontal="left" vertical="center"/>
    </xf>
    <xf numFmtId="0" fontId="17" fillId="0" borderId="2" xfId="0" applyFont="1" applyBorder="1">
      <alignment vertical="center"/>
    </xf>
    <xf numFmtId="0" fontId="17" fillId="0" borderId="20" xfId="0" applyFont="1" applyBorder="1" applyAlignment="1">
      <alignment horizontal="left" vertical="center"/>
    </xf>
    <xf numFmtId="0" fontId="16" fillId="0" borderId="25" xfId="0" applyFont="1" applyBorder="1">
      <alignment vertical="center"/>
    </xf>
    <xf numFmtId="41" fontId="16" fillId="0" borderId="4" xfId="1" applyFont="1" applyBorder="1">
      <alignment vertical="center"/>
    </xf>
    <xf numFmtId="41" fontId="16" fillId="0" borderId="4" xfId="1" applyFont="1" applyBorder="1" applyAlignment="1">
      <alignment vertical="center" wrapText="1"/>
    </xf>
    <xf numFmtId="41" fontId="16" fillId="0" borderId="0" xfId="1" applyFont="1" applyAlignment="1">
      <alignment vertical="center" wrapText="1"/>
    </xf>
    <xf numFmtId="41" fontId="18" fillId="0" borderId="16" xfId="1" applyFont="1" applyBorder="1">
      <alignment vertical="center"/>
    </xf>
    <xf numFmtId="41" fontId="18" fillId="0" borderId="17" xfId="1" applyFont="1" applyBorder="1">
      <alignment vertical="center"/>
    </xf>
    <xf numFmtId="41" fontId="16" fillId="5" borderId="0" xfId="1" applyFont="1" applyFill="1" applyAlignment="1">
      <alignment horizontal="right" vertical="center"/>
    </xf>
    <xf numFmtId="41" fontId="16" fillId="5" borderId="0" xfId="1" applyFont="1" applyFill="1" applyAlignment="1">
      <alignment horizontal="center" vertical="center"/>
    </xf>
    <xf numFmtId="41" fontId="16" fillId="5" borderId="5" xfId="1" applyFont="1" applyFill="1" applyBorder="1" applyAlignment="1">
      <alignment horizontal="right" vertical="center"/>
    </xf>
    <xf numFmtId="41" fontId="16" fillId="5" borderId="5" xfId="1" applyFont="1" applyFill="1" applyBorder="1">
      <alignment vertical="center"/>
    </xf>
    <xf numFmtId="41" fontId="20" fillId="0" borderId="23" xfId="1" applyFont="1" applyBorder="1" applyAlignment="1">
      <alignment horizontal="right" vertical="center" wrapText="1"/>
    </xf>
    <xf numFmtId="178" fontId="15" fillId="0" borderId="10" xfId="1" applyNumberFormat="1" applyFont="1" applyBorder="1" applyAlignment="1">
      <alignment horizontal="right" vertical="center"/>
    </xf>
    <xf numFmtId="41" fontId="16" fillId="9" borderId="60" xfId="1" applyFont="1" applyFill="1" applyBorder="1" applyAlignment="1">
      <alignment horizontal="right" vertical="center"/>
    </xf>
    <xf numFmtId="178" fontId="16" fillId="9" borderId="60" xfId="1" applyNumberFormat="1" applyFont="1" applyFill="1" applyBorder="1">
      <alignment vertical="center"/>
    </xf>
    <xf numFmtId="41" fontId="16" fillId="0" borderId="17" xfId="1" applyFont="1" applyBorder="1" applyAlignment="1">
      <alignment horizontal="right" vertical="center"/>
    </xf>
    <xf numFmtId="178" fontId="16" fillId="0" borderId="17" xfId="1" applyNumberFormat="1" applyFont="1" applyBorder="1">
      <alignment vertical="center"/>
    </xf>
    <xf numFmtId="41" fontId="16" fillId="0" borderId="16" xfId="1" applyFont="1" applyBorder="1" applyAlignment="1">
      <alignment horizontal="right" vertical="center"/>
    </xf>
    <xf numFmtId="178" fontId="16" fillId="0" borderId="16" xfId="1" applyNumberFormat="1" applyFont="1" applyBorder="1">
      <alignment vertical="center"/>
    </xf>
    <xf numFmtId="41" fontId="16" fillId="0" borderId="19" xfId="1" applyFont="1" applyBorder="1" applyAlignment="1">
      <alignment horizontal="right" vertical="center"/>
    </xf>
    <xf numFmtId="178" fontId="16" fillId="0" borderId="19" xfId="1" applyNumberFormat="1" applyFont="1" applyBorder="1">
      <alignment vertical="center"/>
    </xf>
    <xf numFmtId="41" fontId="16" fillId="0" borderId="18" xfId="1" applyFont="1" applyBorder="1" applyAlignment="1">
      <alignment horizontal="right" vertical="center"/>
    </xf>
    <xf numFmtId="41" fontId="16" fillId="0" borderId="57" xfId="1" applyFont="1" applyBorder="1" applyAlignment="1">
      <alignment horizontal="right" vertical="center"/>
    </xf>
    <xf numFmtId="41" fontId="16" fillId="0" borderId="57" xfId="1" applyFont="1" applyBorder="1">
      <alignment vertical="center"/>
    </xf>
    <xf numFmtId="41" fontId="16" fillId="9" borderId="17" xfId="1" applyFont="1" applyFill="1" applyBorder="1" applyAlignment="1">
      <alignment horizontal="right" vertical="center"/>
    </xf>
    <xf numFmtId="41" fontId="16" fillId="9" borderId="17" xfId="1" applyFont="1" applyFill="1" applyBorder="1">
      <alignment vertical="center"/>
    </xf>
    <xf numFmtId="41" fontId="16" fillId="0" borderId="15" xfId="1" applyFont="1" applyBorder="1" applyAlignment="1">
      <alignment horizontal="right" vertical="center"/>
    </xf>
    <xf numFmtId="41" fontId="16" fillId="9" borderId="15" xfId="1" applyFont="1" applyFill="1" applyBorder="1" applyAlignment="1">
      <alignment horizontal="right" vertical="center"/>
    </xf>
    <xf numFmtId="41" fontId="16" fillId="9" borderId="15" xfId="1" applyFont="1" applyFill="1" applyBorder="1">
      <alignment vertical="center"/>
    </xf>
    <xf numFmtId="41" fontId="16" fillId="0" borderId="18" xfId="0" applyNumberFormat="1" applyFont="1" applyBorder="1" applyAlignment="1">
      <alignment vertical="center" shrinkToFit="1"/>
    </xf>
    <xf numFmtId="178" fontId="17" fillId="7" borderId="5" xfId="0" applyNumberFormat="1" applyFont="1" applyFill="1" applyBorder="1" applyAlignment="1">
      <alignment horizontal="right" vertical="center"/>
    </xf>
    <xf numFmtId="41" fontId="27" fillId="0" borderId="0" xfId="1" applyFont="1" applyAlignment="1">
      <alignment horizontal="right" vertical="center"/>
    </xf>
    <xf numFmtId="41" fontId="27" fillId="0" borderId="0" xfId="1" applyFont="1" applyAlignment="1">
      <alignment horizontal="center" vertical="center"/>
    </xf>
    <xf numFmtId="176" fontId="28" fillId="0" borderId="0" xfId="0" applyNumberFormat="1" applyFont="1" applyAlignment="1">
      <alignment horizontal="center" vertical="center"/>
    </xf>
    <xf numFmtId="41" fontId="27" fillId="0" borderId="5" xfId="1" applyFont="1" applyBorder="1">
      <alignment vertical="center"/>
    </xf>
    <xf numFmtId="41" fontId="27" fillId="0" borderId="27" xfId="1" applyFont="1" applyBorder="1">
      <alignment vertical="center"/>
    </xf>
    <xf numFmtId="41" fontId="27" fillId="0" borderId="21" xfId="1" applyFont="1" applyBorder="1">
      <alignment vertical="center"/>
    </xf>
    <xf numFmtId="41" fontId="30" fillId="0" borderId="23" xfId="1" applyFont="1" applyBorder="1" applyAlignment="1">
      <alignment horizontal="right" vertical="center"/>
    </xf>
    <xf numFmtId="41" fontId="30" fillId="0" borderId="0" xfId="1" applyFont="1" applyAlignment="1">
      <alignment horizontal="center" vertical="center"/>
    </xf>
    <xf numFmtId="0" fontId="30" fillId="0" borderId="0" xfId="0" applyFont="1" applyAlignment="1">
      <alignment horizontal="right" vertical="center"/>
    </xf>
    <xf numFmtId="41" fontId="31" fillId="0" borderId="21" xfId="1" applyFont="1" applyBorder="1">
      <alignment vertical="center"/>
    </xf>
    <xf numFmtId="176" fontId="32" fillId="0" borderId="0" xfId="0" applyNumberFormat="1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41" fontId="17" fillId="7" borderId="4" xfId="1" applyFont="1" applyFill="1" applyBorder="1">
      <alignment vertical="center"/>
    </xf>
    <xf numFmtId="41" fontId="17" fillId="7" borderId="0" xfId="1" applyFont="1" applyFill="1" applyAlignment="1">
      <alignment horizontal="right" vertical="center"/>
    </xf>
    <xf numFmtId="41" fontId="17" fillId="7" borderId="0" xfId="1" applyFont="1" applyFill="1" applyAlignment="1">
      <alignment horizontal="center" vertical="center"/>
    </xf>
    <xf numFmtId="41" fontId="17" fillId="7" borderId="0" xfId="1" applyFont="1" applyFill="1">
      <alignment vertical="center"/>
    </xf>
    <xf numFmtId="180" fontId="2" fillId="0" borderId="0" xfId="2" applyNumberFormat="1" applyFont="1" applyAlignment="1">
      <alignment vertical="center"/>
    </xf>
    <xf numFmtId="180" fontId="2" fillId="0" borderId="0" xfId="1" applyNumberFormat="1" applyFont="1">
      <alignment vertical="center"/>
    </xf>
    <xf numFmtId="0" fontId="21" fillId="0" borderId="4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5" xfId="0" applyFont="1" applyBorder="1" applyAlignment="1">
      <alignment horizontal="center"/>
    </xf>
    <xf numFmtId="0" fontId="22" fillId="0" borderId="4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5" fillId="0" borderId="77" xfId="0" applyFont="1" applyBorder="1" applyAlignment="1">
      <alignment horizontal="center" vertical="center"/>
    </xf>
    <xf numFmtId="0" fontId="25" fillId="0" borderId="78" xfId="0" applyFont="1" applyBorder="1" applyAlignment="1">
      <alignment horizontal="center" vertical="center"/>
    </xf>
    <xf numFmtId="0" fontId="25" fillId="0" borderId="68" xfId="0" applyFont="1" applyBorder="1" applyAlignment="1">
      <alignment horizontal="center" vertical="center"/>
    </xf>
    <xf numFmtId="0" fontId="25" fillId="0" borderId="67" xfId="0" applyFont="1" applyBorder="1" applyAlignment="1">
      <alignment horizontal="center" vertical="center"/>
    </xf>
    <xf numFmtId="0" fontId="25" fillId="0" borderId="79" xfId="0" applyFont="1" applyBorder="1" applyAlignment="1">
      <alignment horizontal="center" vertical="center"/>
    </xf>
    <xf numFmtId="0" fontId="2" fillId="0" borderId="62" xfId="2" applyFont="1" applyBorder="1" applyAlignment="1">
      <alignment horizontal="center" vertical="center"/>
    </xf>
    <xf numFmtId="0" fontId="2" fillId="0" borderId="66" xfId="2" applyFont="1" applyBorder="1" applyAlignment="1">
      <alignment horizontal="center" vertical="center"/>
    </xf>
    <xf numFmtId="0" fontId="2" fillId="0" borderId="77" xfId="2" applyFont="1" applyBorder="1" applyAlignment="1">
      <alignment horizontal="center" vertical="center"/>
    </xf>
    <xf numFmtId="0" fontId="2" fillId="0" borderId="78" xfId="2" applyFont="1" applyBorder="1" applyAlignment="1">
      <alignment horizontal="center" vertical="center"/>
    </xf>
    <xf numFmtId="0" fontId="2" fillId="0" borderId="68" xfId="2" applyFont="1" applyBorder="1" applyAlignment="1">
      <alignment horizontal="center" vertical="center"/>
    </xf>
    <xf numFmtId="0" fontId="2" fillId="0" borderId="61" xfId="2" applyFont="1" applyBorder="1" applyAlignment="1">
      <alignment horizontal="center" vertical="center"/>
    </xf>
    <xf numFmtId="0" fontId="2" fillId="0" borderId="17" xfId="2" applyFont="1" applyBorder="1" applyAlignment="1">
      <alignment horizontal="center" vertical="center"/>
    </xf>
    <xf numFmtId="176" fontId="2" fillId="0" borderId="58" xfId="2" applyNumberFormat="1" applyFont="1" applyBorder="1" applyAlignment="1">
      <alignment horizontal="center" vertical="center" wrapText="1"/>
    </xf>
    <xf numFmtId="0" fontId="2" fillId="0" borderId="56" xfId="2" applyFont="1" applyBorder="1" applyAlignment="1">
      <alignment horizontal="center" vertical="center" wrapText="1"/>
    </xf>
    <xf numFmtId="0" fontId="2" fillId="0" borderId="71" xfId="2" applyFont="1" applyBorder="1" applyAlignment="1">
      <alignment horizontal="center" vertical="center"/>
    </xf>
    <xf numFmtId="0" fontId="2" fillId="0" borderId="57" xfId="2" applyFont="1" applyBorder="1" applyAlignment="1">
      <alignment horizontal="center" vertical="center"/>
    </xf>
    <xf numFmtId="0" fontId="2" fillId="0" borderId="36" xfId="2" applyFont="1" applyBorder="1" applyAlignment="1">
      <alignment horizontal="center" vertical="center"/>
    </xf>
    <xf numFmtId="0" fontId="2" fillId="0" borderId="18" xfId="2" applyFont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41" fontId="16" fillId="0" borderId="0" xfId="1" applyFont="1" applyAlignment="1">
      <alignment horizontal="left" vertical="center"/>
    </xf>
    <xf numFmtId="41" fontId="16" fillId="0" borderId="0" xfId="1" applyFont="1" applyAlignment="1">
      <alignment horizontal="right" vertical="center"/>
    </xf>
    <xf numFmtId="41" fontId="16" fillId="0" borderId="23" xfId="1" applyFont="1" applyBorder="1" applyAlignment="1">
      <alignment horizontal="center" vertical="center"/>
    </xf>
    <xf numFmtId="41" fontId="16" fillId="0" borderId="0" xfId="1" applyFont="1" applyAlignment="1">
      <alignment horizontal="center" vertical="center"/>
    </xf>
    <xf numFmtId="41" fontId="16" fillId="0" borderId="5" xfId="1" applyFont="1" applyBorder="1" applyAlignment="1">
      <alignment horizontal="center" vertical="center"/>
    </xf>
    <xf numFmtId="41" fontId="16" fillId="0" borderId="80" xfId="1" applyFont="1" applyBorder="1" applyAlignment="1">
      <alignment horizontal="center" vertical="center"/>
    </xf>
    <xf numFmtId="41" fontId="16" fillId="0" borderId="13" xfId="1" applyFont="1" applyBorder="1" applyAlignment="1">
      <alignment horizontal="center" vertical="center"/>
    </xf>
    <xf numFmtId="41" fontId="16" fillId="0" borderId="14" xfId="1" applyFont="1" applyBorder="1" applyAlignment="1">
      <alignment horizontal="center" vertical="center"/>
    </xf>
    <xf numFmtId="41" fontId="15" fillId="0" borderId="81" xfId="1" applyFont="1" applyBorder="1" applyAlignment="1">
      <alignment horizontal="center" vertical="center"/>
    </xf>
    <xf numFmtId="41" fontId="15" fillId="0" borderId="11" xfId="1" applyFont="1" applyBorder="1" applyAlignment="1">
      <alignment horizontal="center" vertical="center"/>
    </xf>
    <xf numFmtId="41" fontId="15" fillId="0" borderId="12" xfId="1" applyFont="1" applyBorder="1" applyAlignment="1">
      <alignment horizontal="center" vertical="center"/>
    </xf>
    <xf numFmtId="41" fontId="17" fillId="0" borderId="23" xfId="1" applyFont="1" applyBorder="1" applyAlignment="1">
      <alignment horizontal="center" vertical="center"/>
    </xf>
    <xf numFmtId="41" fontId="17" fillId="0" borderId="0" xfId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5" fillId="0" borderId="69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70" xfId="0" applyFont="1" applyBorder="1" applyAlignment="1">
      <alignment horizontal="center" vertical="center"/>
    </xf>
    <xf numFmtId="0" fontId="14" fillId="0" borderId="71" xfId="0" applyFont="1" applyBorder="1" applyAlignment="1">
      <alignment horizontal="center" vertical="center"/>
    </xf>
    <xf numFmtId="0" fontId="14" fillId="0" borderId="57" xfId="0" applyFont="1" applyBorder="1" applyAlignment="1">
      <alignment horizontal="center" vertical="center"/>
    </xf>
    <xf numFmtId="0" fontId="14" fillId="0" borderId="61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176" fontId="14" fillId="0" borderId="61" xfId="0" applyNumberFormat="1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4" fillId="0" borderId="63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41" fontId="13" fillId="0" borderId="7" xfId="0" applyNumberFormat="1" applyFont="1" applyBorder="1" applyAlignment="1">
      <alignment horizontal="right" vertical="center"/>
    </xf>
    <xf numFmtId="176" fontId="16" fillId="0" borderId="31" xfId="1" applyNumberFormat="1" applyFont="1" applyBorder="1" applyAlignment="1">
      <alignment horizontal="left" vertical="center"/>
    </xf>
    <xf numFmtId="176" fontId="16" fillId="0" borderId="32" xfId="1" applyNumberFormat="1" applyFont="1" applyBorder="1" applyAlignment="1">
      <alignment horizontal="left" vertical="center"/>
    </xf>
    <xf numFmtId="176" fontId="16" fillId="0" borderId="64" xfId="1" applyNumberFormat="1" applyFont="1" applyBorder="1" applyAlignment="1">
      <alignment horizontal="left" vertical="center"/>
    </xf>
    <xf numFmtId="176" fontId="16" fillId="0" borderId="65" xfId="1" applyNumberFormat="1" applyFont="1" applyBorder="1" applyAlignment="1">
      <alignment horizontal="left" vertical="center"/>
    </xf>
    <xf numFmtId="176" fontId="16" fillId="0" borderId="72" xfId="1" applyNumberFormat="1" applyFont="1" applyBorder="1" applyAlignment="1">
      <alignment horizontal="left" vertical="center" wrapText="1"/>
    </xf>
    <xf numFmtId="176" fontId="16" fillId="0" borderId="73" xfId="1" applyNumberFormat="1" applyFont="1" applyBorder="1" applyAlignment="1">
      <alignment horizontal="left" vertical="center" wrapText="1"/>
    </xf>
    <xf numFmtId="176" fontId="16" fillId="0" borderId="74" xfId="1" applyNumberFormat="1" applyFont="1" applyBorder="1" applyAlignment="1">
      <alignment horizontal="left" vertical="center" wrapText="1"/>
    </xf>
    <xf numFmtId="176" fontId="16" fillId="0" borderId="75" xfId="1" applyNumberFormat="1" applyFont="1" applyBorder="1" applyAlignment="1">
      <alignment horizontal="left" vertical="center" wrapText="1"/>
    </xf>
    <xf numFmtId="176" fontId="16" fillId="0" borderId="76" xfId="1" applyNumberFormat="1" applyFont="1" applyBorder="1" applyAlignment="1">
      <alignment horizontal="left" vertical="center" wrapText="1"/>
    </xf>
    <xf numFmtId="176" fontId="16" fillId="0" borderId="65" xfId="1" applyNumberFormat="1" applyFont="1" applyBorder="1" applyAlignment="1">
      <alignment horizontal="left" vertical="center" wrapText="1"/>
    </xf>
    <xf numFmtId="178" fontId="20" fillId="8" borderId="0" xfId="0" applyNumberFormat="1" applyFont="1" applyFill="1" applyAlignment="1">
      <alignment horizontal="center" vertical="center"/>
    </xf>
    <xf numFmtId="178" fontId="20" fillId="7" borderId="0" xfId="0" applyNumberFormat="1" applyFont="1" applyFill="1" applyAlignment="1">
      <alignment horizontal="right" vertical="center"/>
    </xf>
    <xf numFmtId="41" fontId="16" fillId="0" borderId="62" xfId="1" applyFont="1" applyBorder="1" applyAlignment="1">
      <alignment horizontal="right" vertical="center"/>
    </xf>
    <xf numFmtId="41" fontId="16" fillId="0" borderId="25" xfId="1" applyFont="1" applyBorder="1" applyAlignment="1">
      <alignment horizontal="right" vertical="center"/>
    </xf>
    <xf numFmtId="41" fontId="16" fillId="0" borderId="29" xfId="1" applyFont="1" applyBorder="1" applyAlignment="1">
      <alignment horizontal="right" vertical="center"/>
    </xf>
    <xf numFmtId="41" fontId="16" fillId="0" borderId="4" xfId="1" applyFont="1" applyBorder="1" applyAlignment="1">
      <alignment horizontal="center" vertical="center"/>
    </xf>
    <xf numFmtId="41" fontId="16" fillId="0" borderId="1" xfId="1" applyFont="1" applyBorder="1" applyAlignment="1">
      <alignment horizontal="center" vertical="center"/>
    </xf>
    <xf numFmtId="41" fontId="16" fillId="0" borderId="2" xfId="1" applyFont="1" applyBorder="1" applyAlignment="1">
      <alignment horizontal="center" vertical="center"/>
    </xf>
    <xf numFmtId="41" fontId="16" fillId="0" borderId="31" xfId="1" applyFont="1" applyBorder="1" applyAlignment="1">
      <alignment horizontal="right" vertical="center"/>
    </xf>
    <xf numFmtId="41" fontId="16" fillId="0" borderId="7" xfId="1" applyFont="1" applyBorder="1" applyAlignment="1">
      <alignment horizontal="right" vertical="center"/>
    </xf>
    <xf numFmtId="41" fontId="16" fillId="0" borderId="8" xfId="1" applyFont="1" applyBorder="1" applyAlignment="1">
      <alignment horizontal="right" vertical="center"/>
    </xf>
    <xf numFmtId="41" fontId="16" fillId="0" borderId="4" xfId="1" applyFont="1" applyBorder="1" applyAlignment="1">
      <alignment horizontal="left" vertical="center"/>
    </xf>
    <xf numFmtId="41" fontId="17" fillId="0" borderId="4" xfId="1" applyFont="1" applyBorder="1" applyAlignment="1">
      <alignment horizontal="center" vertical="center"/>
    </xf>
    <xf numFmtId="41" fontId="17" fillId="7" borderId="4" xfId="1" applyFont="1" applyFill="1" applyBorder="1" applyAlignment="1">
      <alignment horizontal="left" vertical="center"/>
    </xf>
    <xf numFmtId="41" fontId="17" fillId="7" borderId="0" xfId="1" applyFont="1" applyFill="1" applyAlignment="1">
      <alignment horizontal="left" vertical="center"/>
    </xf>
    <xf numFmtId="41" fontId="16" fillId="0" borderId="0" xfId="1" applyFont="1" applyAlignment="1">
      <alignment horizontal="center" vertical="center" wrapText="1"/>
    </xf>
    <xf numFmtId="0" fontId="16" fillId="0" borderId="7" xfId="0" applyFont="1" applyBorder="1" applyAlignment="1">
      <alignment horizontal="right" vertical="center"/>
    </xf>
    <xf numFmtId="0" fontId="16" fillId="0" borderId="8" xfId="0" applyFont="1" applyBorder="1" applyAlignment="1">
      <alignment horizontal="right" vertical="center"/>
    </xf>
    <xf numFmtId="0" fontId="16" fillId="9" borderId="64" xfId="0" applyFont="1" applyFill="1" applyBorder="1" applyAlignment="1">
      <alignment horizontal="left" vertical="center" shrinkToFit="1"/>
    </xf>
    <xf numFmtId="0" fontId="16" fillId="9" borderId="65" xfId="0" applyFont="1" applyFill="1" applyBorder="1" applyAlignment="1">
      <alignment horizontal="left" vertical="center" shrinkToFit="1"/>
    </xf>
    <xf numFmtId="41" fontId="16" fillId="0" borderId="5" xfId="1" applyFont="1" applyBorder="1" applyAlignment="1">
      <alignment horizontal="right" vertical="center"/>
    </xf>
    <xf numFmtId="177" fontId="16" fillId="0" borderId="62" xfId="1" applyNumberFormat="1" applyFont="1" applyBorder="1" applyAlignment="1">
      <alignment horizontal="left" vertical="center" shrinkToFit="1"/>
    </xf>
    <xf numFmtId="177" fontId="16" fillId="0" borderId="66" xfId="1" applyNumberFormat="1" applyFont="1" applyBorder="1" applyAlignment="1">
      <alignment horizontal="left" vertical="center" shrinkToFit="1"/>
    </xf>
    <xf numFmtId="177" fontId="16" fillId="0" borderId="67" xfId="1" applyNumberFormat="1" applyFont="1" applyBorder="1" applyAlignment="1">
      <alignment horizontal="left" vertical="center" shrinkToFit="1"/>
    </xf>
    <xf numFmtId="177" fontId="16" fillId="0" borderId="68" xfId="1" applyNumberFormat="1" applyFont="1" applyBorder="1" applyAlignment="1">
      <alignment horizontal="left" vertical="center" shrinkToFit="1"/>
    </xf>
    <xf numFmtId="41" fontId="30" fillId="0" borderId="25" xfId="1" applyFont="1" applyBorder="1" applyAlignment="1">
      <alignment horizontal="right" vertical="center"/>
    </xf>
    <xf numFmtId="0" fontId="14" fillId="2" borderId="71" xfId="0" applyFont="1" applyFill="1" applyBorder="1" applyAlignment="1">
      <alignment horizontal="center" vertical="center"/>
    </xf>
    <xf numFmtId="0" fontId="14" fillId="2" borderId="57" xfId="0" applyFont="1" applyFill="1" applyBorder="1" applyAlignment="1">
      <alignment horizontal="center" vertical="center"/>
    </xf>
    <xf numFmtId="0" fontId="15" fillId="2" borderId="61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5" fillId="2" borderId="61" xfId="0" applyFont="1" applyFill="1" applyBorder="1" applyAlignment="1">
      <alignment horizontal="center" vertical="center" shrinkToFit="1"/>
    </xf>
    <xf numFmtId="0" fontId="15" fillId="2" borderId="17" xfId="0" applyFont="1" applyFill="1" applyBorder="1" applyAlignment="1">
      <alignment horizontal="center" vertical="center" shrinkToFit="1"/>
    </xf>
    <xf numFmtId="176" fontId="14" fillId="2" borderId="61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177" fontId="16" fillId="0" borderId="64" xfId="1" applyNumberFormat="1" applyFont="1" applyBorder="1" applyAlignment="1">
      <alignment horizontal="left" vertical="center"/>
    </xf>
    <xf numFmtId="177" fontId="16" fillId="0" borderId="65" xfId="1" applyNumberFormat="1" applyFont="1" applyBorder="1" applyAlignment="1">
      <alignment horizontal="left" vertical="center"/>
    </xf>
    <xf numFmtId="176" fontId="16" fillId="9" borderId="72" xfId="1" applyNumberFormat="1" applyFont="1" applyFill="1" applyBorder="1" applyAlignment="1">
      <alignment horizontal="left" vertical="center" wrapText="1"/>
    </xf>
    <xf numFmtId="176" fontId="16" fillId="9" borderId="73" xfId="1" applyNumberFormat="1" applyFont="1" applyFill="1" applyBorder="1" applyAlignment="1">
      <alignment horizontal="left" vertical="center" wrapText="1"/>
    </xf>
    <xf numFmtId="176" fontId="16" fillId="9" borderId="74" xfId="1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176" fontId="16" fillId="9" borderId="6" xfId="1" applyNumberFormat="1" applyFont="1" applyFill="1" applyBorder="1" applyAlignment="1">
      <alignment horizontal="left" vertical="center" shrinkToFit="1"/>
    </xf>
    <xf numFmtId="176" fontId="16" fillId="9" borderId="7" xfId="1" applyNumberFormat="1" applyFont="1" applyFill="1" applyBorder="1" applyAlignment="1">
      <alignment horizontal="left" vertical="center" shrinkToFit="1"/>
    </xf>
    <xf numFmtId="176" fontId="16" fillId="9" borderId="32" xfId="1" applyNumberFormat="1" applyFont="1" applyFill="1" applyBorder="1" applyAlignment="1">
      <alignment horizontal="left" vertical="center" shrinkToFit="1"/>
    </xf>
    <xf numFmtId="0" fontId="16" fillId="0" borderId="67" xfId="0" applyFont="1" applyBorder="1" applyAlignment="1">
      <alignment horizontal="left" vertical="center" shrinkToFit="1"/>
    </xf>
    <xf numFmtId="0" fontId="16" fillId="0" borderId="68" xfId="0" applyFont="1" applyBorder="1" applyAlignment="1">
      <alignment horizontal="left" vertical="center" shrinkToFit="1"/>
    </xf>
    <xf numFmtId="177" fontId="16" fillId="0" borderId="64" xfId="1" applyNumberFormat="1" applyFont="1" applyBorder="1" applyAlignment="1">
      <alignment horizontal="left" vertical="center" shrinkToFit="1"/>
    </xf>
    <xf numFmtId="177" fontId="16" fillId="0" borderId="65" xfId="1" applyNumberFormat="1" applyFont="1" applyBorder="1" applyAlignment="1">
      <alignment horizontal="left" vertical="center" shrinkToFit="1"/>
    </xf>
    <xf numFmtId="0" fontId="16" fillId="9" borderId="75" xfId="0" applyFont="1" applyFill="1" applyBorder="1" applyAlignment="1">
      <alignment horizontal="left" vertical="center" shrinkToFit="1"/>
    </xf>
    <xf numFmtId="0" fontId="16" fillId="9" borderId="76" xfId="0" applyFont="1" applyFill="1" applyBorder="1" applyAlignment="1">
      <alignment horizontal="left" vertical="center" shrinkToFit="1"/>
    </xf>
    <xf numFmtId="0" fontId="16" fillId="0" borderId="62" xfId="0" applyFont="1" applyBorder="1" applyAlignment="1">
      <alignment horizontal="left" vertical="center" shrinkToFit="1"/>
    </xf>
    <xf numFmtId="0" fontId="16" fillId="0" borderId="25" xfId="0" applyFont="1" applyBorder="1" applyAlignment="1">
      <alignment horizontal="left" vertical="center" shrinkToFit="1"/>
    </xf>
    <xf numFmtId="0" fontId="16" fillId="0" borderId="48" xfId="0" applyFont="1" applyBorder="1" applyAlignment="1">
      <alignment horizontal="left" vertical="center" shrinkToFit="1"/>
    </xf>
    <xf numFmtId="0" fontId="16" fillId="0" borderId="30" xfId="0" applyFont="1" applyBorder="1" applyAlignment="1">
      <alignment horizontal="left" vertical="center" shrinkToFit="1"/>
    </xf>
    <xf numFmtId="176" fontId="16" fillId="0" borderId="75" xfId="1" applyNumberFormat="1" applyFont="1" applyFill="1" applyBorder="1" applyAlignment="1">
      <alignment horizontal="left" vertical="center" wrapText="1"/>
    </xf>
    <xf numFmtId="176" fontId="16" fillId="0" borderId="76" xfId="1" applyNumberFormat="1" applyFont="1" applyFill="1" applyBorder="1" applyAlignment="1">
      <alignment horizontal="left" vertical="center" wrapText="1"/>
    </xf>
    <xf numFmtId="176" fontId="16" fillId="0" borderId="65" xfId="1" applyNumberFormat="1" applyFont="1" applyFill="1" applyBorder="1" applyAlignment="1">
      <alignment horizontal="left" vertical="center" wrapText="1"/>
    </xf>
    <xf numFmtId="41" fontId="16" fillId="0" borderId="15" xfId="1" applyFont="1" applyFill="1" applyBorder="1">
      <alignment vertical="center"/>
    </xf>
    <xf numFmtId="41" fontId="16" fillId="0" borderId="23" xfId="1" applyFont="1" applyFill="1" applyBorder="1">
      <alignment vertical="center"/>
    </xf>
    <xf numFmtId="41" fontId="16" fillId="0" borderId="0" xfId="1" applyFont="1" applyFill="1" applyAlignment="1">
      <alignment horizontal="right" vertical="center"/>
    </xf>
    <xf numFmtId="41" fontId="16" fillId="0" borderId="0" xfId="1" applyFont="1" applyFill="1" applyAlignment="1">
      <alignment horizontal="center" vertical="center"/>
    </xf>
    <xf numFmtId="41" fontId="16" fillId="0" borderId="5" xfId="1" applyFont="1" applyFill="1" applyBorder="1">
      <alignment vertical="center"/>
    </xf>
    <xf numFmtId="176" fontId="16" fillId="0" borderId="22" xfId="1" applyNumberFormat="1" applyFont="1" applyFill="1" applyBorder="1" applyAlignment="1">
      <alignment horizontal="left" vertical="center" wrapText="1"/>
    </xf>
    <xf numFmtId="176" fontId="16" fillId="0" borderId="64" xfId="1" applyNumberFormat="1" applyFont="1" applyFill="1" applyBorder="1" applyAlignment="1">
      <alignment horizontal="left" vertical="center"/>
    </xf>
    <xf numFmtId="176" fontId="16" fillId="0" borderId="65" xfId="1" applyNumberFormat="1" applyFont="1" applyFill="1" applyBorder="1" applyAlignment="1">
      <alignment horizontal="left" vertical="center"/>
    </xf>
    <xf numFmtId="41" fontId="16" fillId="0" borderId="17" xfId="1" applyFont="1" applyFill="1" applyBorder="1">
      <alignment vertical="center"/>
    </xf>
    <xf numFmtId="176" fontId="16" fillId="0" borderId="16" xfId="1" applyNumberFormat="1" applyFont="1" applyFill="1" applyBorder="1" applyAlignment="1">
      <alignment horizontal="left" vertical="center"/>
    </xf>
    <xf numFmtId="41" fontId="16" fillId="0" borderId="16" xfId="1" applyFont="1" applyFill="1" applyBorder="1">
      <alignment vertical="center"/>
    </xf>
    <xf numFmtId="41" fontId="17" fillId="0" borderId="23" xfId="1" applyFont="1" applyFill="1" applyBorder="1">
      <alignment vertical="center"/>
    </xf>
    <xf numFmtId="178" fontId="17" fillId="0" borderId="5" xfId="0" applyNumberFormat="1" applyFont="1" applyFill="1" applyBorder="1" applyAlignment="1">
      <alignment horizontal="right" vertical="center"/>
    </xf>
    <xf numFmtId="176" fontId="16" fillId="0" borderId="18" xfId="1" applyNumberFormat="1" applyFont="1" applyFill="1" applyBorder="1" applyAlignment="1">
      <alignment horizontal="left" vertical="center"/>
    </xf>
    <xf numFmtId="41" fontId="16" fillId="0" borderId="18" xfId="1" applyFont="1" applyFill="1" applyBorder="1">
      <alignment vertical="center"/>
    </xf>
    <xf numFmtId="41" fontId="16" fillId="0" borderId="62" xfId="1" applyFont="1" applyFill="1" applyBorder="1" applyAlignment="1">
      <alignment horizontal="right" vertical="center"/>
    </xf>
    <xf numFmtId="41" fontId="16" fillId="0" borderId="25" xfId="1" applyFont="1" applyFill="1" applyBorder="1" applyAlignment="1">
      <alignment horizontal="right" vertical="center"/>
    </xf>
    <xf numFmtId="41" fontId="16" fillId="0" borderId="25" xfId="1" applyFont="1" applyFill="1" applyBorder="1" applyAlignment="1">
      <alignment horizontal="center" vertical="center"/>
    </xf>
    <xf numFmtId="41" fontId="16" fillId="0" borderId="29" xfId="1" applyFont="1" applyFill="1" applyBorder="1">
      <alignment vertical="center"/>
    </xf>
    <xf numFmtId="41" fontId="16" fillId="0" borderId="23" xfId="1" applyFont="1" applyFill="1" applyBorder="1" applyAlignment="1">
      <alignment horizontal="right" vertical="center"/>
    </xf>
    <xf numFmtId="0" fontId="33" fillId="0" borderId="0" xfId="0" applyFont="1" applyFill="1" applyAlignment="1">
      <alignment horizontal="right" vertical="center"/>
    </xf>
    <xf numFmtId="41" fontId="33" fillId="0" borderId="0" xfId="1" applyFont="1" applyFill="1" applyAlignment="1">
      <alignment horizontal="right" vertical="center"/>
    </xf>
    <xf numFmtId="41" fontId="33" fillId="0" borderId="0" xfId="1" applyFont="1" applyFill="1" applyAlignment="1">
      <alignment horizontal="center" vertical="center"/>
    </xf>
    <xf numFmtId="176" fontId="34" fillId="0" borderId="0" xfId="0" applyNumberFormat="1" applyFont="1" applyFill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41" fontId="33" fillId="0" borderId="5" xfId="0" applyNumberFormat="1" applyFont="1" applyFill="1" applyBorder="1">
      <alignment vertical="center"/>
    </xf>
    <xf numFmtId="0" fontId="16" fillId="0" borderId="26" xfId="0" applyFont="1" applyFill="1" applyBorder="1" applyAlignment="1">
      <alignment horizontal="left" vertical="center" shrinkToFit="1"/>
    </xf>
    <xf numFmtId="41" fontId="16" fillId="0" borderId="16" xfId="1" applyFont="1" applyFill="1" applyBorder="1" applyAlignment="1">
      <alignment horizontal="right" vertical="center"/>
    </xf>
    <xf numFmtId="0" fontId="17" fillId="0" borderId="0" xfId="0" applyFont="1" applyFill="1">
      <alignment vertical="center"/>
    </xf>
    <xf numFmtId="0" fontId="16" fillId="0" borderId="0" xfId="0" applyFont="1" applyFill="1" applyAlignment="1">
      <alignment horizontal="center" vertical="center"/>
    </xf>
    <xf numFmtId="0" fontId="16" fillId="0" borderId="17" xfId="0" applyFont="1" applyFill="1" applyBorder="1" applyAlignment="1">
      <alignment horizontal="left" vertical="center" shrinkToFit="1"/>
    </xf>
    <xf numFmtId="41" fontId="18" fillId="0" borderId="17" xfId="1" applyFont="1" applyFill="1" applyBorder="1" applyAlignment="1">
      <alignment horizontal="right" vertical="center"/>
    </xf>
    <xf numFmtId="41" fontId="16" fillId="0" borderId="17" xfId="1" applyFont="1" applyFill="1" applyBorder="1" applyAlignment="1">
      <alignment horizontal="right" vertical="center"/>
    </xf>
    <xf numFmtId="0" fontId="16" fillId="0" borderId="7" xfId="0" applyFont="1" applyFill="1" applyBorder="1" applyAlignment="1">
      <alignment horizontal="right" vertical="center"/>
    </xf>
    <xf numFmtId="0" fontId="16" fillId="0" borderId="7" xfId="0" applyFont="1" applyFill="1" applyBorder="1">
      <alignment vertical="center"/>
    </xf>
  </cellXfs>
  <cellStyles count="3">
    <cellStyle name="쉼표 [0]" xfId="1" builtinId="6"/>
    <cellStyle name="표준" xfId="0" builtinId="0"/>
    <cellStyle name="표준 3" xfId="2" xr:uid="{00000000-0005-0000-0000-000002000000}"/>
  </cellStyles>
  <dxfs count="14"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9" defaultPivotStyle="PivotStyleLight16">
    <tableStyle name="Normal Style 1 - Accent 1" pivot="0" count="7" xr9:uid="{00000000-0011-0000-FFFF-FFFF00000000}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 xr9:uid="{00000000-0011-0000-FFFF-FFFF01000000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microsoft.com/office/2017/10/relationships/person" Target="persons/person2.xml"/><Relationship Id="rId18" Type="http://schemas.microsoft.com/office/2017/10/relationships/person" Target="persons/person7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10/relationships/person" Target="persons/person1.xml"/><Relationship Id="rId17" Type="http://schemas.microsoft.com/office/2017/10/relationships/person" Target="persons/person6.xml"/><Relationship Id="rId2" Type="http://schemas.openxmlformats.org/officeDocument/2006/relationships/worksheet" Target="worksheets/sheet2.xml"/><Relationship Id="rId16" Type="http://schemas.microsoft.com/office/2017/10/relationships/person" Target="persons/person5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microsoft.com/office/2017/10/relationships/person" Target="persons/person0.xml"/><Relationship Id="rId5" Type="http://schemas.openxmlformats.org/officeDocument/2006/relationships/worksheet" Target="worksheets/sheet5.xml"/><Relationship Id="rId15" Type="http://schemas.microsoft.com/office/2017/10/relationships/person" Target="persons/person3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Relationship Id="rId14" Type="http://schemas.microsoft.com/office/2017/10/relationships/person" Target="persons/person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104775</xdr:colOff>
      <xdr:row>18</xdr:row>
      <xdr:rowOff>209550</xdr:rowOff>
    </xdr:from>
    <xdr:to>
      <xdr:col>9</xdr:col>
      <xdr:colOff>695325</xdr:colOff>
      <xdr:row>22</xdr:row>
      <xdr:rowOff>180975</xdr:rowOff>
    </xdr:to>
    <xdr:pic>
      <xdr:nvPicPr>
        <xdr:cNvPr id="6" name="그림 5" descr="로고2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tretch>
          <a:fillRect/>
        </a:stretch>
      </xdr:blipFill>
      <xdr:spPr>
        <a:xfrm>
          <a:off x="1666875" y="4619625"/>
          <a:ext cx="6057900" cy="84772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26"/>
  <sheetViews>
    <sheetView zoomScaleNormal="100" zoomScaleSheetLayoutView="100" workbookViewId="0">
      <selection activeCell="Q19" sqref="P19:Q19"/>
    </sheetView>
  </sheetViews>
  <sheetFormatPr defaultColWidth="8.88671875" defaultRowHeight="16.5" x14ac:dyDescent="0.3"/>
  <cols>
    <col min="1" max="12" width="9.109375" style="1" customWidth="1"/>
    <col min="13" max="16384" width="8.88671875" style="1"/>
  </cols>
  <sheetData>
    <row r="1" spans="1:12" ht="17.25" customHeight="1" x14ac:dyDescent="0.3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7"/>
    </row>
    <row r="2" spans="1:12" ht="17.25" customHeight="1" x14ac:dyDescent="0.3">
      <c r="A2" s="8"/>
      <c r="L2" s="9"/>
    </row>
    <row r="3" spans="1:12" ht="17.25" customHeight="1" x14ac:dyDescent="0.3">
      <c r="A3" s="8"/>
      <c r="L3" s="9"/>
    </row>
    <row r="4" spans="1:12" ht="17.25" customHeight="1" x14ac:dyDescent="0.3">
      <c r="A4" s="8"/>
      <c r="L4" s="9"/>
    </row>
    <row r="5" spans="1:12" ht="54" customHeight="1" x14ac:dyDescent="0.3">
      <c r="A5" s="401" t="s">
        <v>288</v>
      </c>
      <c r="B5" s="402"/>
      <c r="C5" s="402"/>
      <c r="D5" s="402"/>
      <c r="E5" s="402"/>
      <c r="F5" s="402"/>
      <c r="G5" s="402"/>
      <c r="H5" s="402"/>
      <c r="I5" s="402"/>
      <c r="J5" s="402"/>
      <c r="K5" s="402"/>
      <c r="L5" s="403"/>
    </row>
    <row r="6" spans="1:12" ht="17.25" customHeight="1" x14ac:dyDescent="0.3">
      <c r="A6" s="8"/>
      <c r="L6" s="9"/>
    </row>
    <row r="7" spans="1:12" ht="17.25" customHeight="1" x14ac:dyDescent="0.3">
      <c r="A7" s="8"/>
      <c r="L7" s="9"/>
    </row>
    <row r="8" spans="1:12" ht="17.25" customHeight="1" x14ac:dyDescent="0.3">
      <c r="A8" s="8"/>
      <c r="L8" s="9"/>
    </row>
    <row r="9" spans="1:12" ht="17.25" customHeight="1" x14ac:dyDescent="0.3">
      <c r="A9" s="8"/>
      <c r="L9" s="9"/>
    </row>
    <row r="10" spans="1:12" ht="17.25" customHeight="1" x14ac:dyDescent="0.3">
      <c r="A10" s="8"/>
      <c r="L10" s="9"/>
    </row>
    <row r="11" spans="1:12" ht="17.25" customHeight="1" x14ac:dyDescent="0.3">
      <c r="A11" s="8"/>
      <c r="L11" s="9"/>
    </row>
    <row r="12" spans="1:12" ht="17.25" customHeight="1" x14ac:dyDescent="0.3">
      <c r="A12" s="8"/>
      <c r="L12" s="9"/>
    </row>
    <row r="13" spans="1:12" ht="17.25" customHeight="1" x14ac:dyDescent="0.3">
      <c r="A13" s="8"/>
      <c r="L13" s="9"/>
    </row>
    <row r="14" spans="1:12" ht="17.25" customHeight="1" x14ac:dyDescent="0.3">
      <c r="A14" s="8"/>
      <c r="L14" s="9"/>
    </row>
    <row r="15" spans="1:12" ht="17.25" customHeight="1" x14ac:dyDescent="0.3">
      <c r="A15" s="8"/>
      <c r="L15" s="9"/>
    </row>
    <row r="16" spans="1:12" ht="17.25" customHeight="1" x14ac:dyDescent="0.3">
      <c r="A16" s="8"/>
      <c r="L16" s="9"/>
    </row>
    <row r="17" spans="1:12" ht="17.25" customHeight="1" x14ac:dyDescent="0.3">
      <c r="A17" s="8"/>
      <c r="L17" s="9"/>
    </row>
    <row r="18" spans="1:12" ht="17.25" customHeight="1" x14ac:dyDescent="0.3">
      <c r="A18" s="8"/>
      <c r="L18" s="9"/>
    </row>
    <row r="19" spans="1:12" ht="17.25" customHeight="1" x14ac:dyDescent="0.45">
      <c r="A19" s="392"/>
      <c r="B19" s="393"/>
      <c r="C19" s="393"/>
      <c r="D19" s="393"/>
      <c r="E19" s="393"/>
      <c r="F19" s="393"/>
      <c r="G19" s="393"/>
      <c r="H19" s="393"/>
      <c r="I19" s="393"/>
      <c r="J19" s="393"/>
      <c r="K19" s="393"/>
      <c r="L19" s="394"/>
    </row>
    <row r="20" spans="1:12" ht="17.25" customHeight="1" x14ac:dyDescent="0.3">
      <c r="A20" s="8"/>
      <c r="L20" s="9"/>
    </row>
    <row r="21" spans="1:12" ht="17.25" customHeight="1" x14ac:dyDescent="0.3">
      <c r="A21" s="8"/>
      <c r="L21" s="9"/>
    </row>
    <row r="22" spans="1:12" ht="17.25" customHeight="1" x14ac:dyDescent="0.3">
      <c r="A22" s="398"/>
      <c r="B22" s="399"/>
      <c r="C22" s="399"/>
      <c r="D22" s="399"/>
      <c r="E22" s="399"/>
      <c r="F22" s="399"/>
      <c r="G22" s="399"/>
      <c r="H22" s="399"/>
      <c r="I22" s="399"/>
      <c r="J22" s="399"/>
      <c r="K22" s="399"/>
      <c r="L22" s="400"/>
    </row>
    <row r="23" spans="1:12" ht="17.25" customHeight="1" x14ac:dyDescent="0.3">
      <c r="A23" s="395"/>
      <c r="B23" s="396"/>
      <c r="C23" s="396"/>
      <c r="D23" s="396"/>
      <c r="E23" s="396"/>
      <c r="F23" s="396"/>
      <c r="G23" s="396"/>
      <c r="H23" s="396"/>
      <c r="I23" s="396"/>
      <c r="J23" s="396"/>
      <c r="K23" s="396"/>
      <c r="L23" s="397"/>
    </row>
    <row r="24" spans="1:12" ht="17.25" customHeight="1" x14ac:dyDescent="0.3">
      <c r="A24" s="8"/>
      <c r="L24" s="9"/>
    </row>
    <row r="25" spans="1:12" ht="17.25" customHeight="1" x14ac:dyDescent="0.3">
      <c r="A25" s="8"/>
      <c r="L25" s="9"/>
    </row>
    <row r="26" spans="1:12" ht="17.25" customHeight="1" x14ac:dyDescent="0.3">
      <c r="A26" s="10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2"/>
    </row>
  </sheetData>
  <mergeCells count="4">
    <mergeCell ref="A19:L19"/>
    <mergeCell ref="A23:L23"/>
    <mergeCell ref="A22:L22"/>
    <mergeCell ref="A5:L5"/>
  </mergeCells>
  <phoneticPr fontId="29" type="noConversion"/>
  <pageMargins left="0.86597222089767456" right="0.51166665554046631" top="0.94486111402511597" bottom="0.55097222328186035" header="0.51166665554046631" footer="0.39347222447395325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0000"/>
  </sheetPr>
  <dimension ref="A1:S35"/>
  <sheetViews>
    <sheetView zoomScaleNormal="100" zoomScaleSheetLayoutView="115" workbookViewId="0">
      <selection activeCell="T18" sqref="T18"/>
    </sheetView>
  </sheetViews>
  <sheetFormatPr defaultColWidth="8.88671875" defaultRowHeight="16.5" x14ac:dyDescent="0.3"/>
  <cols>
    <col min="1" max="1" width="8.88671875" style="1"/>
    <col min="2" max="2" width="11.44140625" style="1" customWidth="1"/>
    <col min="3" max="3" width="4.77734375" style="1" customWidth="1"/>
    <col min="4" max="4" width="15.21875" style="1" bestFit="1" customWidth="1"/>
    <col min="5" max="5" width="4" style="1" customWidth="1"/>
    <col min="6" max="6" width="8.88671875" style="1"/>
    <col min="7" max="7" width="5.109375" style="1" customWidth="1"/>
    <col min="8" max="8" width="15.109375" style="1" bestFit="1" customWidth="1"/>
    <col min="9" max="9" width="5" style="1" customWidth="1"/>
    <col min="10" max="10" width="35.77734375" style="1" customWidth="1"/>
    <col min="11" max="11" width="4.109375" style="1" customWidth="1"/>
    <col min="12" max="12" width="17.6640625" style="13" customWidth="1"/>
    <col min="13" max="19" width="5.109375" style="14" customWidth="1"/>
    <col min="20" max="25" width="5.109375" style="1" customWidth="1"/>
    <col min="26" max="16384" width="8.88671875" style="1"/>
  </cols>
  <sheetData>
    <row r="1" spans="1:19" s="15" customFormat="1" ht="55.5" customHeight="1" x14ac:dyDescent="0.5">
      <c r="A1" s="404" t="s">
        <v>296</v>
      </c>
      <c r="B1" s="405"/>
      <c r="C1" s="405"/>
      <c r="D1" s="405"/>
      <c r="E1" s="405"/>
      <c r="F1" s="405"/>
      <c r="G1" s="405"/>
      <c r="H1" s="405"/>
      <c r="I1" s="405"/>
      <c r="J1" s="406"/>
      <c r="L1" s="16"/>
      <c r="M1" s="17"/>
      <c r="N1" s="17"/>
      <c r="O1" s="17"/>
      <c r="P1" s="17"/>
      <c r="Q1" s="17"/>
      <c r="R1" s="17"/>
      <c r="S1" s="17"/>
    </row>
    <row r="2" spans="1:19" ht="18" customHeight="1" x14ac:dyDescent="0.35">
      <c r="A2" s="49"/>
      <c r="B2" s="50"/>
      <c r="C2" s="50"/>
      <c r="D2" s="50"/>
      <c r="E2" s="50"/>
      <c r="F2" s="50"/>
      <c r="G2" s="50"/>
      <c r="H2" s="50"/>
      <c r="I2" s="50"/>
      <c r="J2" s="51"/>
    </row>
    <row r="3" spans="1:19" s="18" customFormat="1" ht="20.25" customHeight="1" x14ac:dyDescent="0.25">
      <c r="A3" s="52"/>
      <c r="B3" s="53"/>
      <c r="C3" s="53"/>
      <c r="D3" s="53"/>
      <c r="E3" s="53"/>
      <c r="F3" s="53"/>
      <c r="G3" s="53"/>
      <c r="H3" s="53"/>
      <c r="I3" s="53"/>
      <c r="J3" s="54"/>
      <c r="L3" s="4"/>
      <c r="M3" s="19"/>
      <c r="N3" s="19"/>
      <c r="O3" s="19"/>
      <c r="P3" s="19"/>
      <c r="Q3" s="19"/>
      <c r="R3" s="19"/>
      <c r="S3" s="19"/>
    </row>
    <row r="4" spans="1:19" s="18" customFormat="1" ht="20.25" customHeight="1" x14ac:dyDescent="0.15">
      <c r="A4" s="231" t="s">
        <v>272</v>
      </c>
      <c r="B4" s="56" t="s">
        <v>319</v>
      </c>
      <c r="C4" s="56"/>
      <c r="D4" s="56"/>
      <c r="E4" s="56"/>
      <c r="F4" s="56"/>
      <c r="G4" s="56"/>
      <c r="H4" s="56"/>
      <c r="I4" s="56"/>
      <c r="J4" s="57"/>
      <c r="L4" s="4"/>
      <c r="M4" s="19"/>
      <c r="N4" s="19"/>
      <c r="O4" s="19"/>
      <c r="P4" s="19"/>
      <c r="Q4" s="19"/>
      <c r="R4" s="19"/>
      <c r="S4" s="19"/>
    </row>
    <row r="5" spans="1:19" s="18" customFormat="1" ht="20.25" customHeight="1" x14ac:dyDescent="0.15">
      <c r="A5" s="55"/>
      <c r="B5" s="56"/>
      <c r="C5" s="56"/>
      <c r="D5" s="56"/>
      <c r="E5" s="56"/>
      <c r="F5" s="56"/>
      <c r="G5" s="56"/>
      <c r="H5" s="56"/>
      <c r="I5" s="56"/>
      <c r="J5" s="57"/>
      <c r="L5" s="4"/>
      <c r="M5" s="19"/>
      <c r="N5" s="19"/>
      <c r="O5" s="19"/>
      <c r="P5" s="19"/>
      <c r="Q5" s="19"/>
      <c r="R5" s="19"/>
      <c r="S5" s="19"/>
    </row>
    <row r="6" spans="1:19" s="18" customFormat="1" ht="20.25" customHeight="1" x14ac:dyDescent="0.15">
      <c r="A6" s="231" t="s">
        <v>241</v>
      </c>
      <c r="B6" s="56" t="s">
        <v>42</v>
      </c>
      <c r="C6" s="56"/>
      <c r="D6" s="56"/>
      <c r="E6" s="56"/>
      <c r="F6" s="56"/>
      <c r="G6" s="56"/>
      <c r="H6" s="56"/>
      <c r="I6" s="56"/>
      <c r="J6" s="57"/>
      <c r="L6" s="4"/>
      <c r="M6" s="19"/>
      <c r="N6" s="19"/>
      <c r="O6" s="19"/>
      <c r="P6" s="19"/>
      <c r="Q6" s="19"/>
      <c r="R6" s="19"/>
      <c r="S6" s="19"/>
    </row>
    <row r="7" spans="1:19" s="18" customFormat="1" ht="20.25" customHeight="1" x14ac:dyDescent="0.15">
      <c r="A7" s="231" t="s">
        <v>22</v>
      </c>
      <c r="B7" s="56" t="s">
        <v>286</v>
      </c>
      <c r="C7" s="56"/>
      <c r="D7" s="56"/>
      <c r="E7" s="56"/>
      <c r="F7" s="56"/>
      <c r="G7" s="56"/>
      <c r="H7" s="56"/>
      <c r="I7" s="56"/>
      <c r="J7" s="57"/>
      <c r="L7" s="4"/>
      <c r="M7" s="19"/>
      <c r="N7" s="19"/>
      <c r="O7" s="19"/>
      <c r="P7" s="19"/>
      <c r="Q7" s="19"/>
      <c r="R7" s="19"/>
      <c r="S7" s="19"/>
    </row>
    <row r="8" spans="1:19" s="18" customFormat="1" ht="20.25" customHeight="1" x14ac:dyDescent="0.15">
      <c r="A8" s="55" t="s">
        <v>249</v>
      </c>
      <c r="B8" s="407" t="s">
        <v>259</v>
      </c>
      <c r="C8" s="408"/>
      <c r="D8" s="408"/>
      <c r="E8" s="409"/>
      <c r="F8" s="410" t="s">
        <v>221</v>
      </c>
      <c r="G8" s="408"/>
      <c r="H8" s="408"/>
      <c r="I8" s="411"/>
      <c r="J8" s="232"/>
      <c r="L8" s="4"/>
      <c r="M8" s="19"/>
      <c r="N8" s="19"/>
      <c r="O8" s="19"/>
      <c r="P8" s="19"/>
      <c r="Q8" s="19"/>
      <c r="R8" s="19"/>
      <c r="S8" s="19"/>
    </row>
    <row r="9" spans="1:19" s="18" customFormat="1" ht="20.25" customHeight="1" x14ac:dyDescent="0.15">
      <c r="A9" s="55"/>
      <c r="B9" s="254" t="s">
        <v>194</v>
      </c>
      <c r="C9" s="234" t="s">
        <v>95</v>
      </c>
      <c r="D9" s="235">
        <f>세입명세서!E6</f>
        <v>71200000</v>
      </c>
      <c r="E9" s="233" t="s">
        <v>48</v>
      </c>
      <c r="F9" s="233" t="s">
        <v>74</v>
      </c>
      <c r="G9" s="234" t="s">
        <v>95</v>
      </c>
      <c r="H9" s="235">
        <f>세출명세서!E6</f>
        <v>651865260</v>
      </c>
      <c r="I9" s="255" t="s">
        <v>48</v>
      </c>
      <c r="J9" s="232"/>
      <c r="L9" s="4"/>
      <c r="M9" s="19"/>
      <c r="N9" s="19"/>
      <c r="O9" s="19"/>
      <c r="P9" s="19"/>
      <c r="Q9" s="19"/>
      <c r="R9" s="19"/>
      <c r="S9" s="19"/>
    </row>
    <row r="10" spans="1:19" s="18" customFormat="1" ht="20.25" customHeight="1" x14ac:dyDescent="0.15">
      <c r="A10" s="55"/>
      <c r="B10" s="254" t="s">
        <v>197</v>
      </c>
      <c r="C10" s="234" t="s">
        <v>72</v>
      </c>
      <c r="D10" s="235">
        <f>세입명세서!E12</f>
        <v>634883220</v>
      </c>
      <c r="E10" s="233" t="s">
        <v>48</v>
      </c>
      <c r="F10" s="233" t="s">
        <v>218</v>
      </c>
      <c r="G10" s="234" t="s">
        <v>72</v>
      </c>
      <c r="H10" s="235">
        <f>세출명세서!E85</f>
        <v>29197828</v>
      </c>
      <c r="I10" s="255" t="s">
        <v>48</v>
      </c>
      <c r="J10" s="232"/>
      <c r="L10" s="4"/>
      <c r="M10" s="19"/>
      <c r="N10" s="19"/>
      <c r="O10" s="19"/>
      <c r="P10" s="19"/>
      <c r="Q10" s="19"/>
      <c r="R10" s="19"/>
      <c r="S10" s="19"/>
    </row>
    <row r="11" spans="1:19" s="18" customFormat="1" ht="20.25" customHeight="1" x14ac:dyDescent="0.15">
      <c r="A11" s="55"/>
      <c r="B11" s="254" t="s">
        <v>208</v>
      </c>
      <c r="C11" s="234" t="s">
        <v>72</v>
      </c>
      <c r="D11" s="235">
        <f>세입명세서!E30</f>
        <v>15804000</v>
      </c>
      <c r="E11" s="233" t="s">
        <v>48</v>
      </c>
      <c r="F11" s="233" t="s">
        <v>62</v>
      </c>
      <c r="G11" s="234" t="s">
        <v>72</v>
      </c>
      <c r="H11" s="235">
        <f>세출명세서!E101</f>
        <v>60890000</v>
      </c>
      <c r="I11" s="255" t="s">
        <v>48</v>
      </c>
      <c r="J11" s="232"/>
      <c r="L11" s="4"/>
      <c r="M11" s="19"/>
      <c r="N11" s="19"/>
      <c r="O11" s="19"/>
      <c r="P11" s="19"/>
      <c r="Q11" s="19"/>
      <c r="R11" s="19"/>
      <c r="S11" s="19"/>
    </row>
    <row r="12" spans="1:19" s="18" customFormat="1" ht="20.25" customHeight="1" x14ac:dyDescent="0.15">
      <c r="A12" s="55"/>
      <c r="B12" s="254" t="s">
        <v>262</v>
      </c>
      <c r="C12" s="234" t="s">
        <v>72</v>
      </c>
      <c r="D12" s="235">
        <f>세입명세서!E42</f>
        <v>1000000</v>
      </c>
      <c r="E12" s="233" t="s">
        <v>48</v>
      </c>
      <c r="F12" s="233" t="s">
        <v>63</v>
      </c>
      <c r="G12" s="234" t="s">
        <v>72</v>
      </c>
      <c r="H12" s="235">
        <f>세출명세서!E147</f>
        <v>300000</v>
      </c>
      <c r="I12" s="255" t="s">
        <v>48</v>
      </c>
      <c r="J12" s="232"/>
      <c r="L12" s="4"/>
      <c r="M12" s="19"/>
      <c r="N12" s="19"/>
      <c r="O12" s="19"/>
      <c r="P12" s="19"/>
      <c r="Q12" s="19"/>
      <c r="R12" s="19"/>
      <c r="S12" s="19"/>
    </row>
    <row r="13" spans="1:19" s="18" customFormat="1" ht="20.25" customHeight="1" x14ac:dyDescent="0.15">
      <c r="A13" s="55"/>
      <c r="B13" s="254" t="s">
        <v>54</v>
      </c>
      <c r="C13" s="234" t="s">
        <v>72</v>
      </c>
      <c r="D13" s="235">
        <f>세입명세서!E47</f>
        <v>19847507</v>
      </c>
      <c r="E13" s="233" t="s">
        <v>48</v>
      </c>
      <c r="F13" s="233" t="s">
        <v>71</v>
      </c>
      <c r="G13" s="234" t="s">
        <v>72</v>
      </c>
      <c r="H13" s="235">
        <f>세출명세서!E152</f>
        <v>7981639</v>
      </c>
      <c r="I13" s="255" t="s">
        <v>48</v>
      </c>
      <c r="J13" s="232"/>
      <c r="L13" s="4"/>
      <c r="M13" s="19"/>
      <c r="N13" s="19"/>
      <c r="O13" s="19"/>
      <c r="P13" s="19"/>
      <c r="Q13" s="19"/>
      <c r="R13" s="19"/>
      <c r="S13" s="19"/>
    </row>
    <row r="14" spans="1:19" s="18" customFormat="1" ht="20.25" customHeight="1" x14ac:dyDescent="0.15">
      <c r="A14" s="55"/>
      <c r="B14" s="256" t="s">
        <v>52</v>
      </c>
      <c r="C14" s="257" t="s">
        <v>72</v>
      </c>
      <c r="D14" s="258">
        <f>세입명세서!E53</f>
        <v>7500000</v>
      </c>
      <c r="E14" s="259" t="s">
        <v>48</v>
      </c>
      <c r="F14" s="259"/>
      <c r="G14" s="257"/>
      <c r="H14" s="258"/>
      <c r="I14" s="260"/>
      <c r="J14" s="232"/>
      <c r="L14" s="4"/>
      <c r="M14" s="19"/>
      <c r="N14" s="19"/>
      <c r="O14" s="19"/>
      <c r="P14" s="19"/>
      <c r="Q14" s="19"/>
      <c r="R14" s="19"/>
      <c r="S14" s="19"/>
    </row>
    <row r="15" spans="1:19" s="18" customFormat="1" ht="20.25" customHeight="1" x14ac:dyDescent="0.15">
      <c r="A15" s="55"/>
      <c r="B15" s="58"/>
      <c r="C15" s="236"/>
      <c r="D15" s="237"/>
      <c r="E15" s="58"/>
      <c r="F15" s="58"/>
      <c r="G15" s="236"/>
      <c r="H15" s="237"/>
      <c r="I15" s="58"/>
      <c r="J15" s="232"/>
      <c r="L15" s="4"/>
      <c r="M15" s="19"/>
      <c r="N15" s="19"/>
      <c r="O15" s="19"/>
      <c r="P15" s="19"/>
      <c r="Q15" s="19"/>
      <c r="R15" s="19"/>
      <c r="S15" s="19"/>
    </row>
    <row r="16" spans="1:19" s="18" customFormat="1" ht="20.25" customHeight="1" x14ac:dyDescent="0.15">
      <c r="A16" s="55" t="s">
        <v>226</v>
      </c>
      <c r="B16" s="56" t="s">
        <v>1</v>
      </c>
      <c r="C16" s="56"/>
      <c r="D16" s="56"/>
      <c r="E16" s="56"/>
      <c r="F16" s="56"/>
      <c r="G16" s="56"/>
      <c r="H16" s="56"/>
      <c r="I16" s="56"/>
      <c r="J16" s="57"/>
      <c r="L16" s="4"/>
      <c r="M16" s="19"/>
      <c r="N16" s="19"/>
      <c r="O16" s="19"/>
      <c r="P16" s="19"/>
      <c r="Q16" s="19"/>
      <c r="R16" s="19"/>
      <c r="S16" s="19"/>
    </row>
    <row r="17" spans="1:19" s="18" customFormat="1" ht="20.25" customHeight="1" x14ac:dyDescent="0.15">
      <c r="A17" s="55"/>
      <c r="B17" s="56"/>
      <c r="C17" s="56"/>
      <c r="D17" s="56"/>
      <c r="E17" s="56"/>
      <c r="F17" s="56"/>
      <c r="G17" s="56"/>
      <c r="H17" s="56"/>
      <c r="I17" s="56"/>
      <c r="J17" s="57"/>
      <c r="L17" s="4"/>
      <c r="M17" s="19"/>
      <c r="N17" s="19"/>
      <c r="O17" s="19"/>
      <c r="P17" s="19"/>
      <c r="Q17" s="19"/>
      <c r="R17" s="19"/>
      <c r="S17" s="19"/>
    </row>
    <row r="18" spans="1:19" s="18" customFormat="1" ht="20.25" customHeight="1" x14ac:dyDescent="0.15">
      <c r="A18" s="55" t="s">
        <v>92</v>
      </c>
      <c r="B18" s="56" t="s">
        <v>283</v>
      </c>
      <c r="C18" s="56"/>
      <c r="D18" s="56"/>
      <c r="E18" s="56"/>
      <c r="F18" s="56"/>
      <c r="G18" s="56"/>
      <c r="H18" s="56"/>
      <c r="I18" s="56"/>
      <c r="J18" s="57"/>
      <c r="L18" s="4"/>
      <c r="M18" s="19"/>
      <c r="N18" s="19"/>
      <c r="O18" s="19"/>
      <c r="P18" s="19"/>
      <c r="Q18" s="19"/>
      <c r="R18" s="19"/>
      <c r="S18" s="19"/>
    </row>
    <row r="19" spans="1:19" s="18" customFormat="1" ht="20.25" customHeight="1" x14ac:dyDescent="0.15">
      <c r="A19" s="55" t="s">
        <v>91</v>
      </c>
      <c r="B19" s="56" t="s">
        <v>285</v>
      </c>
      <c r="C19" s="56"/>
      <c r="D19" s="56"/>
      <c r="E19" s="56"/>
      <c r="F19" s="56"/>
      <c r="G19" s="56"/>
      <c r="H19" s="56"/>
      <c r="I19" s="56"/>
      <c r="J19" s="57"/>
      <c r="L19" s="4"/>
      <c r="M19" s="19"/>
      <c r="N19" s="19"/>
      <c r="O19" s="19"/>
      <c r="P19" s="19"/>
      <c r="Q19" s="19"/>
      <c r="R19" s="19"/>
      <c r="S19" s="19"/>
    </row>
    <row r="20" spans="1:19" s="18" customFormat="1" ht="20.25" customHeight="1" x14ac:dyDescent="0.15">
      <c r="A20" s="55"/>
      <c r="B20" s="56"/>
      <c r="C20" s="56"/>
      <c r="D20" s="56"/>
      <c r="E20" s="56"/>
      <c r="F20" s="56"/>
      <c r="G20" s="56"/>
      <c r="H20" s="56"/>
      <c r="I20" s="56"/>
      <c r="J20" s="57"/>
      <c r="L20" s="4"/>
      <c r="M20" s="19"/>
      <c r="N20" s="19"/>
      <c r="O20" s="19"/>
      <c r="P20" s="19"/>
      <c r="Q20" s="19"/>
      <c r="R20" s="19"/>
      <c r="S20" s="19"/>
    </row>
    <row r="21" spans="1:19" s="18" customFormat="1" ht="20.25" customHeight="1" x14ac:dyDescent="0.15">
      <c r="A21" s="55" t="s">
        <v>247</v>
      </c>
      <c r="B21" s="56" t="s">
        <v>41</v>
      </c>
      <c r="C21" s="56"/>
      <c r="D21" s="56"/>
      <c r="E21" s="56"/>
      <c r="F21" s="56"/>
      <c r="G21" s="56"/>
      <c r="H21" s="56"/>
      <c r="I21" s="56"/>
      <c r="J21" s="57"/>
      <c r="L21" s="4"/>
      <c r="M21" s="19"/>
      <c r="N21" s="19"/>
      <c r="O21" s="19"/>
      <c r="P21" s="19"/>
      <c r="Q21" s="19"/>
      <c r="R21" s="19"/>
      <c r="S21" s="19"/>
    </row>
    <row r="22" spans="1:19" s="18" customFormat="1" ht="20.25" customHeight="1" x14ac:dyDescent="0.15">
      <c r="A22" s="55" t="s">
        <v>90</v>
      </c>
      <c r="B22" s="56" t="s">
        <v>39</v>
      </c>
      <c r="C22" s="56"/>
      <c r="D22" s="56"/>
      <c r="E22" s="56"/>
      <c r="F22" s="56"/>
      <c r="G22" s="56"/>
      <c r="H22" s="56"/>
      <c r="I22" s="56"/>
      <c r="J22" s="57"/>
      <c r="L22" s="4"/>
      <c r="M22" s="19"/>
      <c r="N22" s="19"/>
      <c r="O22" s="19"/>
      <c r="P22" s="19"/>
      <c r="Q22" s="19"/>
      <c r="R22" s="19"/>
      <c r="S22" s="19"/>
    </row>
    <row r="23" spans="1:19" s="18" customFormat="1" ht="20.25" customHeight="1" x14ac:dyDescent="0.15">
      <c r="A23" s="55"/>
      <c r="B23" s="56"/>
      <c r="C23" s="56"/>
      <c r="D23" s="56"/>
      <c r="E23" s="56"/>
      <c r="F23" s="56"/>
      <c r="G23" s="56"/>
      <c r="H23" s="56"/>
      <c r="I23" s="56"/>
      <c r="J23" s="57"/>
      <c r="L23" s="4"/>
      <c r="M23" s="19"/>
      <c r="N23" s="19"/>
      <c r="O23" s="19"/>
      <c r="P23" s="19"/>
      <c r="Q23" s="19"/>
      <c r="R23" s="19"/>
      <c r="S23" s="19"/>
    </row>
    <row r="24" spans="1:19" s="18" customFormat="1" ht="20.25" customHeight="1" x14ac:dyDescent="0.15">
      <c r="A24" s="55"/>
      <c r="B24" s="56"/>
      <c r="C24" s="56"/>
      <c r="D24" s="56"/>
      <c r="E24" s="56"/>
      <c r="F24" s="56"/>
      <c r="G24" s="56"/>
      <c r="H24" s="56"/>
      <c r="I24" s="56"/>
      <c r="J24" s="57"/>
      <c r="L24" s="4"/>
      <c r="M24" s="19"/>
      <c r="N24" s="19"/>
      <c r="O24" s="19"/>
      <c r="P24" s="19"/>
      <c r="Q24" s="19"/>
      <c r="R24" s="19"/>
      <c r="S24" s="19"/>
    </row>
    <row r="25" spans="1:19" s="23" customFormat="1" ht="2.25" customHeight="1" x14ac:dyDescent="0.3">
      <c r="A25" s="20"/>
      <c r="B25" s="21"/>
      <c r="C25" s="21"/>
      <c r="D25" s="21"/>
      <c r="E25" s="21"/>
      <c r="F25" s="21"/>
      <c r="G25" s="21"/>
      <c r="H25" s="21"/>
      <c r="I25" s="21"/>
      <c r="J25" s="22"/>
      <c r="L25" s="13"/>
      <c r="M25" s="14"/>
      <c r="N25" s="14"/>
      <c r="O25" s="14"/>
      <c r="P25" s="14"/>
      <c r="Q25" s="14"/>
      <c r="R25" s="14"/>
      <c r="S25" s="14"/>
    </row>
    <row r="26" spans="1:19" s="23" customFormat="1" ht="17.25" x14ac:dyDescent="0.3">
      <c r="L26" s="13"/>
      <c r="M26" s="14"/>
      <c r="N26" s="14"/>
      <c r="O26" s="14"/>
      <c r="P26" s="14"/>
      <c r="Q26" s="14"/>
      <c r="R26" s="14"/>
      <c r="S26" s="14"/>
    </row>
    <row r="27" spans="1:19" s="23" customFormat="1" ht="17.25" x14ac:dyDescent="0.3">
      <c r="L27" s="13"/>
      <c r="M27" s="14"/>
      <c r="N27" s="14"/>
      <c r="O27" s="14"/>
      <c r="P27" s="14"/>
      <c r="Q27" s="14"/>
      <c r="R27" s="14"/>
      <c r="S27" s="14"/>
    </row>
    <row r="28" spans="1:19" s="23" customFormat="1" ht="17.25" x14ac:dyDescent="0.3">
      <c r="L28" s="13"/>
      <c r="M28" s="14"/>
      <c r="N28" s="14"/>
      <c r="O28" s="14"/>
      <c r="P28" s="14"/>
      <c r="Q28" s="14"/>
      <c r="R28" s="14"/>
      <c r="S28" s="14"/>
    </row>
    <row r="29" spans="1:19" s="23" customFormat="1" ht="17.25" x14ac:dyDescent="0.3">
      <c r="L29" s="13"/>
      <c r="M29" s="14"/>
      <c r="N29" s="14"/>
      <c r="O29" s="14"/>
      <c r="P29" s="14"/>
      <c r="Q29" s="14"/>
      <c r="R29" s="14"/>
      <c r="S29" s="14"/>
    </row>
    <row r="30" spans="1:19" s="23" customFormat="1" ht="17.25" x14ac:dyDescent="0.3">
      <c r="L30" s="13"/>
      <c r="M30" s="14"/>
      <c r="N30" s="14"/>
      <c r="O30" s="14"/>
      <c r="P30" s="14"/>
      <c r="Q30" s="14"/>
      <c r="R30" s="14"/>
      <c r="S30" s="14"/>
    </row>
    <row r="31" spans="1:19" s="23" customFormat="1" ht="17.25" x14ac:dyDescent="0.3">
      <c r="L31" s="13"/>
      <c r="M31" s="14"/>
      <c r="N31" s="14"/>
      <c r="O31" s="14"/>
      <c r="P31" s="14"/>
      <c r="Q31" s="14"/>
      <c r="R31" s="14"/>
      <c r="S31" s="14"/>
    </row>
    <row r="32" spans="1:19" s="23" customFormat="1" ht="17.25" x14ac:dyDescent="0.3">
      <c r="L32" s="13"/>
      <c r="M32" s="14"/>
      <c r="N32" s="14"/>
      <c r="O32" s="14"/>
      <c r="P32" s="14"/>
      <c r="Q32" s="14"/>
      <c r="R32" s="14"/>
      <c r="S32" s="14"/>
    </row>
    <row r="33" spans="12:19" s="23" customFormat="1" ht="17.25" x14ac:dyDescent="0.3">
      <c r="L33" s="13"/>
      <c r="M33" s="14"/>
      <c r="N33" s="14"/>
      <c r="O33" s="14"/>
      <c r="P33" s="14"/>
      <c r="Q33" s="14"/>
      <c r="R33" s="14"/>
      <c r="S33" s="14"/>
    </row>
    <row r="34" spans="12:19" s="23" customFormat="1" ht="17.25" x14ac:dyDescent="0.3">
      <c r="L34" s="13"/>
      <c r="M34" s="14"/>
      <c r="N34" s="14"/>
      <c r="O34" s="14"/>
      <c r="P34" s="14"/>
      <c r="Q34" s="14"/>
      <c r="R34" s="14"/>
      <c r="S34" s="14"/>
    </row>
    <row r="35" spans="12:19" s="23" customFormat="1" ht="17.25" x14ac:dyDescent="0.3">
      <c r="L35" s="13"/>
      <c r="M35" s="14"/>
      <c r="N35" s="14"/>
      <c r="O35" s="14"/>
      <c r="P35" s="14"/>
      <c r="Q35" s="14"/>
      <c r="R35" s="14"/>
      <c r="S35" s="14"/>
    </row>
  </sheetData>
  <mergeCells count="3">
    <mergeCell ref="A1:J1"/>
    <mergeCell ref="B8:E8"/>
    <mergeCell ref="F8:I8"/>
  </mergeCells>
  <phoneticPr fontId="29" type="noConversion"/>
  <pageMargins left="0.8658333420753479" right="0.51152777671813965" top="0.94486111402511597" bottom="0.55097222328186035" header="0.51152777671813965" footer="0.39347222447395325"/>
  <pageSetup paperSize="9"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Q76"/>
  <sheetViews>
    <sheetView tabSelected="1" zoomScale="90" zoomScaleNormal="90" zoomScaleSheetLayoutView="75" workbookViewId="0">
      <selection activeCell="R17" sqref="R17"/>
    </sheetView>
  </sheetViews>
  <sheetFormatPr defaultColWidth="8.88671875" defaultRowHeight="16.5" x14ac:dyDescent="0.3"/>
  <cols>
    <col min="1" max="1" width="15.44140625" style="154" customWidth="1"/>
    <col min="2" max="2" width="12.77734375" style="154" customWidth="1"/>
    <col min="3" max="3" width="15.109375" style="156" customWidth="1"/>
    <col min="4" max="5" width="14.109375" style="154" customWidth="1"/>
    <col min="6" max="6" width="9.88671875" style="154" customWidth="1"/>
    <col min="7" max="7" width="2.77734375" style="154" customWidth="1"/>
    <col min="8" max="8" width="13.5546875" style="154" customWidth="1"/>
    <col min="9" max="9" width="11.5546875" style="156" customWidth="1"/>
    <col min="10" max="10" width="19.109375" style="156" customWidth="1"/>
    <col min="11" max="11" width="13.109375" style="154" customWidth="1"/>
    <col min="12" max="12" width="14" style="154" customWidth="1"/>
    <col min="13" max="13" width="9.6640625" style="155" customWidth="1"/>
    <col min="14" max="14" width="10.88671875" style="154" hidden="1" customWidth="1"/>
    <col min="15" max="15" width="11.5546875" style="154" hidden="1" customWidth="1"/>
    <col min="16" max="16" width="10.88671875" style="154" bestFit="1" customWidth="1"/>
    <col min="17" max="16384" width="8.88671875" style="154"/>
  </cols>
  <sheetData>
    <row r="1" spans="1:16" ht="28.5" customHeight="1" x14ac:dyDescent="0.3">
      <c r="A1" s="425" t="s">
        <v>298</v>
      </c>
      <c r="B1" s="425"/>
      <c r="C1" s="425"/>
      <c r="D1" s="425"/>
      <c r="E1" s="425"/>
      <c r="F1" s="425"/>
      <c r="G1" s="425"/>
      <c r="H1" s="425"/>
      <c r="I1" s="425"/>
      <c r="J1" s="425"/>
      <c r="K1" s="425"/>
      <c r="L1" s="425"/>
      <c r="M1" s="425"/>
    </row>
    <row r="2" spans="1:16" s="201" customFormat="1" ht="13.5" customHeight="1" x14ac:dyDescent="0.2">
      <c r="C2" s="275"/>
      <c r="E2" s="276"/>
      <c r="F2" s="277" t="s">
        <v>245</v>
      </c>
      <c r="I2" s="275"/>
      <c r="J2" s="275"/>
      <c r="K2" s="278"/>
      <c r="L2" s="278"/>
      <c r="M2" s="277" t="s">
        <v>245</v>
      </c>
    </row>
    <row r="3" spans="1:16" s="46" customFormat="1" ht="16.5" customHeight="1" x14ac:dyDescent="0.15">
      <c r="A3" s="421" t="s">
        <v>160</v>
      </c>
      <c r="B3" s="422"/>
      <c r="C3" s="422"/>
      <c r="D3" s="417" t="str">
        <f>세입명세서!D3</f>
        <v>2023년 본예산(A)</v>
      </c>
      <c r="E3" s="417" t="str">
        <f>세입명세서!E3</f>
        <v>2023년 1차추경(B)</v>
      </c>
      <c r="F3" s="419" t="s">
        <v>137</v>
      </c>
      <c r="H3" s="414" t="s">
        <v>160</v>
      </c>
      <c r="I3" s="415"/>
      <c r="J3" s="416"/>
      <c r="K3" s="417" t="str">
        <f>세출명세서!D3</f>
        <v>2023년 본예산(A)</v>
      </c>
      <c r="L3" s="417" t="str">
        <f>세출명세서!E3</f>
        <v>2023년 1차추경(B)</v>
      </c>
      <c r="M3" s="419" t="s">
        <v>162</v>
      </c>
    </row>
    <row r="4" spans="1:16" s="46" customFormat="1" ht="16.5" customHeight="1" x14ac:dyDescent="0.15">
      <c r="A4" s="279" t="s">
        <v>80</v>
      </c>
      <c r="B4" s="280" t="s">
        <v>46</v>
      </c>
      <c r="C4" s="281" t="s">
        <v>68</v>
      </c>
      <c r="D4" s="418"/>
      <c r="E4" s="418"/>
      <c r="F4" s="420"/>
      <c r="H4" s="282" t="s">
        <v>80</v>
      </c>
      <c r="I4" s="283" t="s">
        <v>46</v>
      </c>
      <c r="J4" s="283" t="s">
        <v>68</v>
      </c>
      <c r="K4" s="418"/>
      <c r="L4" s="418"/>
      <c r="M4" s="420"/>
      <c r="O4" s="47"/>
    </row>
    <row r="5" spans="1:16" s="46" customFormat="1" ht="25.5" customHeight="1" x14ac:dyDescent="0.15">
      <c r="A5" s="423" t="s">
        <v>230</v>
      </c>
      <c r="B5" s="424"/>
      <c r="C5" s="424"/>
      <c r="D5" s="284">
        <f>ROUNDDOWN(세입명세서!D5,-3)/1000</f>
        <v>732320</v>
      </c>
      <c r="E5" s="284">
        <f>ROUNDDOWN(세입명세서!E5,-3)/1000</f>
        <v>750234</v>
      </c>
      <c r="F5" s="197">
        <f t="shared" ref="F5:F24" si="0">E5-D5</f>
        <v>17914</v>
      </c>
      <c r="H5" s="414" t="s">
        <v>240</v>
      </c>
      <c r="I5" s="415"/>
      <c r="J5" s="416"/>
      <c r="K5" s="285">
        <f>ROUNDDOWN(세출명세서!D5,-3)/1000</f>
        <v>732320</v>
      </c>
      <c r="L5" s="286">
        <f>ROUNDDOWN(세출명세서!E5,-3)/1000</f>
        <v>750234</v>
      </c>
      <c r="M5" s="287">
        <f t="shared" ref="M5:M38" si="1">L5-K5</f>
        <v>17914</v>
      </c>
      <c r="N5" s="200"/>
      <c r="O5" s="390"/>
    </row>
    <row r="6" spans="1:16" s="46" customFormat="1" ht="18" customHeight="1" x14ac:dyDescent="0.15">
      <c r="A6" s="203" t="s">
        <v>140</v>
      </c>
      <c r="B6" s="288" t="s">
        <v>143</v>
      </c>
      <c r="C6" s="289" t="s">
        <v>79</v>
      </c>
      <c r="D6" s="198">
        <f>+D7</f>
        <v>71600</v>
      </c>
      <c r="E6" s="198">
        <f>+E7</f>
        <v>71200</v>
      </c>
      <c r="F6" s="197">
        <f t="shared" si="0"/>
        <v>-400</v>
      </c>
      <c r="H6" s="189" t="s">
        <v>248</v>
      </c>
      <c r="I6" s="412" t="s">
        <v>66</v>
      </c>
      <c r="J6" s="413"/>
      <c r="K6" s="290">
        <f>SUM(K7:K19)</f>
        <v>634036.59000000008</v>
      </c>
      <c r="L6" s="290">
        <f>SUM(L7:L19)</f>
        <v>651865.26</v>
      </c>
      <c r="M6" s="197">
        <f t="shared" si="1"/>
        <v>17828.669999999925</v>
      </c>
      <c r="N6" s="173"/>
      <c r="O6" s="391"/>
      <c r="P6" s="48"/>
    </row>
    <row r="7" spans="1:16" s="46" customFormat="1" ht="18" customHeight="1" x14ac:dyDescent="0.15">
      <c r="A7" s="176"/>
      <c r="B7" s="190"/>
      <c r="C7" s="199" t="s">
        <v>148</v>
      </c>
      <c r="D7" s="198">
        <f>세입명세서!D8/1000</f>
        <v>71600</v>
      </c>
      <c r="E7" s="198">
        <f>세입명세서!E8/1000</f>
        <v>71200</v>
      </c>
      <c r="F7" s="197">
        <f t="shared" si="0"/>
        <v>-400</v>
      </c>
      <c r="H7" s="189"/>
      <c r="I7" s="168" t="s">
        <v>250</v>
      </c>
      <c r="J7" s="194" t="s">
        <v>258</v>
      </c>
      <c r="K7" s="174">
        <f>세출명세서!D8/1000</f>
        <v>327733</v>
      </c>
      <c r="L7" s="174">
        <f>세출명세서!E8/1000</f>
        <v>335534</v>
      </c>
      <c r="M7" s="211">
        <f t="shared" si="1"/>
        <v>7801</v>
      </c>
      <c r="N7" s="173"/>
      <c r="O7" s="391">
        <f>SUM(L7:L11)/L5*100</f>
        <v>79.816758504679868</v>
      </c>
      <c r="P7" s="48"/>
    </row>
    <row r="8" spans="1:16" s="46" customFormat="1" ht="18" customHeight="1" x14ac:dyDescent="0.15">
      <c r="A8" s="203" t="s">
        <v>147</v>
      </c>
      <c r="B8" s="288" t="s">
        <v>124</v>
      </c>
      <c r="C8" s="289" t="s">
        <v>79</v>
      </c>
      <c r="D8" s="198">
        <f>SUM(D9:D12)</f>
        <v>624516.11</v>
      </c>
      <c r="E8" s="198">
        <f>SUM(E9:E12)</f>
        <v>634883.22</v>
      </c>
      <c r="F8" s="291">
        <f>세입명세서!F12/1000</f>
        <v>10367.11</v>
      </c>
      <c r="H8" s="189"/>
      <c r="I8" s="168"/>
      <c r="J8" s="191" t="s">
        <v>227</v>
      </c>
      <c r="K8" s="174">
        <f>세출명세서!D10/1000</f>
        <v>172072.16</v>
      </c>
      <c r="L8" s="174">
        <f>세출명세서!E10/1000</f>
        <v>171141.6</v>
      </c>
      <c r="M8" s="211">
        <f t="shared" si="1"/>
        <v>-930.55999999999767</v>
      </c>
      <c r="N8" s="161"/>
      <c r="O8" s="391"/>
    </row>
    <row r="9" spans="1:16" s="46" customFormat="1" ht="18" customHeight="1" x14ac:dyDescent="0.15">
      <c r="A9" s="169"/>
      <c r="B9" s="184"/>
      <c r="C9" s="221" t="s">
        <v>88</v>
      </c>
      <c r="D9" s="202">
        <f>세입명세서!D14/1000</f>
        <v>0</v>
      </c>
      <c r="E9" s="202">
        <f>세입명세서!E14/1000</f>
        <v>0</v>
      </c>
      <c r="F9" s="220">
        <f>E9-D9</f>
        <v>0</v>
      </c>
      <c r="H9" s="189"/>
      <c r="I9" s="168"/>
      <c r="J9" s="191" t="s">
        <v>5</v>
      </c>
      <c r="K9" s="166">
        <f>세출명세서!D17/1000</f>
        <v>41650.44</v>
      </c>
      <c r="L9" s="166">
        <f>세출명세서!E17/1000</f>
        <v>42570.05</v>
      </c>
      <c r="M9" s="182">
        <f t="shared" si="1"/>
        <v>919.61000000000058</v>
      </c>
      <c r="N9" s="161"/>
      <c r="O9" s="391"/>
    </row>
    <row r="10" spans="1:16" s="46" customFormat="1" ht="18" customHeight="1" x14ac:dyDescent="0.15">
      <c r="A10" s="169"/>
      <c r="B10" s="184"/>
      <c r="C10" s="167" t="s">
        <v>142</v>
      </c>
      <c r="D10" s="183">
        <f>세입명세서!D17/1000</f>
        <v>64575.067999999999</v>
      </c>
      <c r="E10" s="183">
        <f>세입명세서!E17/1000</f>
        <v>65544.47</v>
      </c>
      <c r="F10" s="182">
        <f t="shared" si="0"/>
        <v>969.40200000000186</v>
      </c>
      <c r="H10" s="189"/>
      <c r="I10" s="168"/>
      <c r="J10" s="191" t="s">
        <v>136</v>
      </c>
      <c r="K10" s="166">
        <f>세출명세서!D20/1000</f>
        <v>46888.19</v>
      </c>
      <c r="L10" s="166">
        <f>세출명세서!E20/1000</f>
        <v>47826.81</v>
      </c>
      <c r="M10" s="182">
        <f t="shared" si="1"/>
        <v>938.61999999999534</v>
      </c>
      <c r="N10" s="161"/>
      <c r="O10" s="391"/>
    </row>
    <row r="11" spans="1:16" s="46" customFormat="1" ht="18" customHeight="1" x14ac:dyDescent="0.15">
      <c r="A11" s="169"/>
      <c r="B11" s="184"/>
      <c r="C11" s="167" t="s">
        <v>144</v>
      </c>
      <c r="D11" s="183">
        <f>세입명세서!D22/1000</f>
        <v>559941.04200000002</v>
      </c>
      <c r="E11" s="183">
        <f>세입명세서!E22/1000</f>
        <v>569338.75</v>
      </c>
      <c r="F11" s="182">
        <f t="shared" si="0"/>
        <v>9397.7079999999842</v>
      </c>
      <c r="H11" s="189"/>
      <c r="I11" s="168"/>
      <c r="J11" s="188" t="s">
        <v>145</v>
      </c>
      <c r="K11" s="170">
        <f>세출명세서!D22/1000</f>
        <v>1740</v>
      </c>
      <c r="L11" s="170">
        <f>세출명세서!E22/1000</f>
        <v>1740</v>
      </c>
      <c r="M11" s="192">
        <f t="shared" si="1"/>
        <v>0</v>
      </c>
      <c r="N11" s="161"/>
      <c r="O11" s="391"/>
    </row>
    <row r="12" spans="1:16" s="46" customFormat="1" ht="18" customHeight="1" x14ac:dyDescent="0.15">
      <c r="A12" s="169"/>
      <c r="B12" s="184"/>
      <c r="C12" s="168" t="s">
        <v>83</v>
      </c>
      <c r="D12" s="202">
        <f>세입명세서!D28/1000</f>
        <v>0</v>
      </c>
      <c r="E12" s="202">
        <f>세입명세서!E28/1000</f>
        <v>0</v>
      </c>
      <c r="F12" s="192">
        <f t="shared" si="0"/>
        <v>0</v>
      </c>
      <c r="H12" s="189"/>
      <c r="I12" s="187" t="s">
        <v>146</v>
      </c>
      <c r="J12" s="196" t="s">
        <v>120</v>
      </c>
      <c r="K12" s="195">
        <f>세출명세서!D29/1000</f>
        <v>400</v>
      </c>
      <c r="L12" s="195">
        <f>세출명세서!E29/1000</f>
        <v>1200</v>
      </c>
      <c r="M12" s="212">
        <f t="shared" si="1"/>
        <v>800</v>
      </c>
      <c r="N12" s="161"/>
      <c r="O12" s="391">
        <f>SUM(L12:L19)/L5*100</f>
        <v>7.0715003585547986</v>
      </c>
      <c r="P12" s="48"/>
    </row>
    <row r="13" spans="1:16" s="46" customFormat="1" ht="18" customHeight="1" x14ac:dyDescent="0.15">
      <c r="A13" s="203" t="s">
        <v>127</v>
      </c>
      <c r="B13" s="288" t="s">
        <v>126</v>
      </c>
      <c r="C13" s="289" t="s">
        <v>79</v>
      </c>
      <c r="D13" s="198">
        <f>+D14+D15</f>
        <v>15704</v>
      </c>
      <c r="E13" s="198">
        <f>+E14+E15</f>
        <v>15804</v>
      </c>
      <c r="F13" s="197">
        <f t="shared" si="0"/>
        <v>100</v>
      </c>
      <c r="H13" s="189"/>
      <c r="I13" s="172"/>
      <c r="J13" s="188" t="s">
        <v>243</v>
      </c>
      <c r="K13" s="170">
        <f>세출명세서!D34/1000</f>
        <v>1600</v>
      </c>
      <c r="L13" s="170">
        <f>세출명세서!E34/1000</f>
        <v>400</v>
      </c>
      <c r="M13" s="192">
        <f t="shared" si="1"/>
        <v>-1200</v>
      </c>
      <c r="N13" s="161"/>
      <c r="O13" s="391"/>
    </row>
    <row r="14" spans="1:16" s="46" customFormat="1" ht="18" customHeight="1" x14ac:dyDescent="0.15">
      <c r="A14" s="169"/>
      <c r="B14" s="184"/>
      <c r="C14" s="187" t="s">
        <v>135</v>
      </c>
      <c r="D14" s="186">
        <f>세입명세서!D32/1000</f>
        <v>13784</v>
      </c>
      <c r="E14" s="186">
        <f>세입명세서!E32/1000</f>
        <v>13884</v>
      </c>
      <c r="F14" s="185">
        <f t="shared" si="0"/>
        <v>100</v>
      </c>
      <c r="H14" s="189"/>
      <c r="I14" s="168" t="s">
        <v>224</v>
      </c>
      <c r="J14" s="194" t="s">
        <v>233</v>
      </c>
      <c r="K14" s="174">
        <f>세출명세서!D39/1000</f>
        <v>2500</v>
      </c>
      <c r="L14" s="174">
        <f>세출명세서!E39/1000</f>
        <v>2500</v>
      </c>
      <c r="M14" s="211">
        <f t="shared" si="1"/>
        <v>0</v>
      </c>
      <c r="N14" s="161"/>
      <c r="O14" s="391"/>
    </row>
    <row r="15" spans="1:16" s="46" customFormat="1" ht="18" customHeight="1" x14ac:dyDescent="0.15">
      <c r="A15" s="176"/>
      <c r="B15" s="190"/>
      <c r="C15" s="171" t="s">
        <v>122</v>
      </c>
      <c r="D15" s="193">
        <f>세입명세서!D39/1000</f>
        <v>1920</v>
      </c>
      <c r="E15" s="193">
        <f>세입명세서!E39/1000</f>
        <v>1920</v>
      </c>
      <c r="F15" s="192">
        <f t="shared" si="0"/>
        <v>0</v>
      </c>
      <c r="H15" s="189"/>
      <c r="I15" s="168"/>
      <c r="J15" s="191" t="s">
        <v>134</v>
      </c>
      <c r="K15" s="166">
        <f>세출명세서!D42/1000</f>
        <v>13812.8</v>
      </c>
      <c r="L15" s="166">
        <f>세출명세서!E42/1000</f>
        <v>15512.8</v>
      </c>
      <c r="M15" s="182">
        <f t="shared" si="1"/>
        <v>1700</v>
      </c>
      <c r="N15" s="161"/>
      <c r="O15" s="391"/>
    </row>
    <row r="16" spans="1:16" s="46" customFormat="1" ht="18" customHeight="1" x14ac:dyDescent="0.15">
      <c r="A16" s="203" t="s">
        <v>251</v>
      </c>
      <c r="B16" s="288" t="s">
        <v>239</v>
      </c>
      <c r="C16" s="289" t="s">
        <v>79</v>
      </c>
      <c r="D16" s="198">
        <f>D17</f>
        <v>1000</v>
      </c>
      <c r="E16" s="198">
        <f>E17</f>
        <v>1000</v>
      </c>
      <c r="F16" s="197">
        <f t="shared" si="0"/>
        <v>0</v>
      </c>
      <c r="H16" s="189"/>
      <c r="I16" s="168"/>
      <c r="J16" s="191" t="s">
        <v>139</v>
      </c>
      <c r="K16" s="166">
        <f>세출명세서!D56/1000</f>
        <v>10860</v>
      </c>
      <c r="L16" s="166">
        <f>세출명세서!E56/1000</f>
        <v>12060</v>
      </c>
      <c r="M16" s="182">
        <f t="shared" si="1"/>
        <v>1200</v>
      </c>
      <c r="N16" s="161"/>
      <c r="O16" s="391"/>
    </row>
    <row r="17" spans="1:17" s="46" customFormat="1" ht="18" customHeight="1" x14ac:dyDescent="0.15">
      <c r="A17" s="176"/>
      <c r="B17" s="190"/>
      <c r="C17" s="171" t="s">
        <v>14</v>
      </c>
      <c r="D17" s="193">
        <f>세입명세서!D44/1000</f>
        <v>1000</v>
      </c>
      <c r="E17" s="193">
        <f>세입명세서!E44/1000</f>
        <v>1000</v>
      </c>
      <c r="F17" s="192">
        <f t="shared" si="0"/>
        <v>0</v>
      </c>
      <c r="H17" s="189"/>
      <c r="I17" s="168"/>
      <c r="J17" s="191" t="s">
        <v>133</v>
      </c>
      <c r="K17" s="166">
        <f>세출명세서!D61/1000</f>
        <v>3580</v>
      </c>
      <c r="L17" s="166">
        <f>세출명세서!E61/1000</f>
        <v>3580</v>
      </c>
      <c r="M17" s="182">
        <f t="shared" si="1"/>
        <v>0</v>
      </c>
      <c r="N17" s="161"/>
      <c r="O17" s="391"/>
    </row>
    <row r="18" spans="1:17" s="46" customFormat="1" ht="18" customHeight="1" x14ac:dyDescent="0.15">
      <c r="A18" s="203" t="s">
        <v>252</v>
      </c>
      <c r="B18" s="288" t="s">
        <v>229</v>
      </c>
      <c r="C18" s="289" t="s">
        <v>79</v>
      </c>
      <c r="D18" s="198">
        <f>+D19+D20</f>
        <v>12000</v>
      </c>
      <c r="E18" s="198">
        <f>+E19+E20</f>
        <v>19847.506999999998</v>
      </c>
      <c r="F18" s="197">
        <f t="shared" si="0"/>
        <v>7847.5069999999978</v>
      </c>
      <c r="H18" s="189"/>
      <c r="I18" s="168"/>
      <c r="J18" s="191" t="s">
        <v>231</v>
      </c>
      <c r="K18" s="166">
        <f>세출명세서!D74/1000</f>
        <v>10200</v>
      </c>
      <c r="L18" s="166">
        <f>세출명세서!E74/1000</f>
        <v>8800</v>
      </c>
      <c r="M18" s="182">
        <f t="shared" si="1"/>
        <v>-1400</v>
      </c>
      <c r="N18" s="161"/>
      <c r="O18" s="391"/>
    </row>
    <row r="19" spans="1:17" s="46" customFormat="1" ht="18" customHeight="1" x14ac:dyDescent="0.15">
      <c r="A19" s="169"/>
      <c r="B19" s="184"/>
      <c r="C19" s="187" t="s">
        <v>131</v>
      </c>
      <c r="D19" s="186">
        <f>세입명세서!D49/1000</f>
        <v>10000</v>
      </c>
      <c r="E19" s="186">
        <f>세입명세서!E49/1000</f>
        <v>13739.634</v>
      </c>
      <c r="F19" s="185">
        <f t="shared" si="0"/>
        <v>3739.634</v>
      </c>
      <c r="H19" s="189"/>
      <c r="I19" s="172"/>
      <c r="J19" s="188" t="s">
        <v>130</v>
      </c>
      <c r="K19" s="170">
        <f>세출명세서!D79/1000</f>
        <v>1000</v>
      </c>
      <c r="L19" s="170">
        <f>세출명세서!E79/1000</f>
        <v>9000</v>
      </c>
      <c r="M19" s="192">
        <f t="shared" si="1"/>
        <v>8000</v>
      </c>
      <c r="N19" s="161"/>
      <c r="O19" s="391"/>
    </row>
    <row r="20" spans="1:17" s="46" customFormat="1" ht="18" customHeight="1" x14ac:dyDescent="0.15">
      <c r="A20" s="176"/>
      <c r="B20" s="190"/>
      <c r="C20" s="167" t="s">
        <v>9</v>
      </c>
      <c r="D20" s="183">
        <f>세입명세서!D51/1000</f>
        <v>2000</v>
      </c>
      <c r="E20" s="183">
        <f>세입명세서!E51/1000</f>
        <v>6107.8729999999996</v>
      </c>
      <c r="F20" s="182">
        <f t="shared" si="0"/>
        <v>4107.8729999999996</v>
      </c>
      <c r="H20" s="203" t="s">
        <v>123</v>
      </c>
      <c r="I20" s="292" t="s">
        <v>66</v>
      </c>
      <c r="J20" s="293"/>
      <c r="K20" s="294">
        <f>+K21+K22+K23</f>
        <v>25178</v>
      </c>
      <c r="L20" s="294">
        <f>+L21+L22+L23</f>
        <v>29197.828000000001</v>
      </c>
      <c r="M20" s="291">
        <f t="shared" si="1"/>
        <v>4019.8280000000013</v>
      </c>
      <c r="N20" s="161"/>
      <c r="O20" s="391">
        <f>L20/L5*100</f>
        <v>3.8918294825347823</v>
      </c>
      <c r="Q20" s="300"/>
    </row>
    <row r="21" spans="1:17" s="46" customFormat="1" ht="18" customHeight="1" x14ac:dyDescent="0.15">
      <c r="A21" s="203" t="s">
        <v>196</v>
      </c>
      <c r="B21" s="288" t="s">
        <v>207</v>
      </c>
      <c r="C21" s="289" t="s">
        <v>79</v>
      </c>
      <c r="D21" s="198">
        <f>+D22+D23+D24</f>
        <v>7500</v>
      </c>
      <c r="E21" s="198">
        <f>+E22+E23+E24</f>
        <v>7500</v>
      </c>
      <c r="F21" s="197">
        <f t="shared" si="0"/>
        <v>0</v>
      </c>
      <c r="H21" s="169"/>
      <c r="I21" s="168" t="s">
        <v>206</v>
      </c>
      <c r="J21" s="175" t="s">
        <v>191</v>
      </c>
      <c r="K21" s="174">
        <f>세출명세서!D87/1000</f>
        <v>15790</v>
      </c>
      <c r="L21" s="174">
        <f>세출명세서!E87/1000</f>
        <v>3000</v>
      </c>
      <c r="M21" s="211">
        <f t="shared" si="1"/>
        <v>-12790</v>
      </c>
      <c r="N21" s="161"/>
      <c r="O21" s="391"/>
      <c r="Q21" s="300"/>
    </row>
    <row r="22" spans="1:17" s="46" customFormat="1" ht="18" customHeight="1" x14ac:dyDescent="0.15">
      <c r="A22" s="169"/>
      <c r="B22" s="184"/>
      <c r="C22" s="187" t="s">
        <v>129</v>
      </c>
      <c r="D22" s="186"/>
      <c r="E22" s="186"/>
      <c r="F22" s="185">
        <f t="shared" si="0"/>
        <v>0</v>
      </c>
      <c r="H22" s="169"/>
      <c r="I22" s="168"/>
      <c r="J22" s="167" t="s">
        <v>125</v>
      </c>
      <c r="K22" s="174">
        <f>세출명세서!D90/1000</f>
        <v>6000</v>
      </c>
      <c r="L22" s="174">
        <f>세출명세서!E90/1000</f>
        <v>8019.8280000000004</v>
      </c>
      <c r="M22" s="211">
        <f t="shared" si="1"/>
        <v>2019.8280000000004</v>
      </c>
      <c r="N22" s="161"/>
      <c r="O22" s="391"/>
      <c r="Q22" s="300"/>
    </row>
    <row r="23" spans="1:17" s="46" customFormat="1" ht="18" customHeight="1" x14ac:dyDescent="0.15">
      <c r="A23" s="169"/>
      <c r="B23" s="184"/>
      <c r="C23" s="167" t="s">
        <v>2</v>
      </c>
      <c r="D23" s="183">
        <f>세입명세서!D55/1000</f>
        <v>100</v>
      </c>
      <c r="E23" s="183">
        <f>세입명세서!E55/1000</f>
        <v>100</v>
      </c>
      <c r="F23" s="182">
        <f t="shared" si="0"/>
        <v>0</v>
      </c>
      <c r="H23" s="176"/>
      <c r="I23" s="172"/>
      <c r="J23" s="171" t="s">
        <v>121</v>
      </c>
      <c r="K23" s="174">
        <f>세출명세서!D95/1000</f>
        <v>3388</v>
      </c>
      <c r="L23" s="174">
        <f>세출명세서!E95/1000</f>
        <v>18178</v>
      </c>
      <c r="M23" s="211">
        <f t="shared" si="1"/>
        <v>14790</v>
      </c>
      <c r="N23" s="161"/>
      <c r="O23" s="391"/>
      <c r="Q23" s="300"/>
    </row>
    <row r="24" spans="1:17" s="46" customFormat="1" ht="18" customHeight="1" x14ac:dyDescent="0.15">
      <c r="A24" s="181"/>
      <c r="B24" s="180"/>
      <c r="C24" s="179" t="s">
        <v>119</v>
      </c>
      <c r="D24" s="178">
        <f>세입명세서!D58/1000</f>
        <v>7400</v>
      </c>
      <c r="E24" s="178">
        <f>세입명세서!E58/1000</f>
        <v>7400</v>
      </c>
      <c r="F24" s="177">
        <f t="shared" si="0"/>
        <v>0</v>
      </c>
      <c r="H24" s="203" t="s">
        <v>246</v>
      </c>
      <c r="I24" s="295" t="s">
        <v>66</v>
      </c>
      <c r="J24" s="296"/>
      <c r="K24" s="294">
        <f>SUM(K25:K32)</f>
        <v>63720</v>
      </c>
      <c r="L24" s="294">
        <f>SUM(L25:L33)</f>
        <v>60890</v>
      </c>
      <c r="M24" s="291">
        <f>L24-K24</f>
        <v>-2830</v>
      </c>
      <c r="N24" s="161"/>
      <c r="O24" s="391"/>
      <c r="Q24" s="300"/>
    </row>
    <row r="25" spans="1:17" s="46" customFormat="1" ht="18" customHeight="1" x14ac:dyDescent="0.15">
      <c r="H25" s="169"/>
      <c r="I25" s="168" t="s">
        <v>195</v>
      </c>
      <c r="J25" s="175" t="s">
        <v>236</v>
      </c>
      <c r="K25" s="174">
        <f>세출명세서!D103/1000</f>
        <v>45500</v>
      </c>
      <c r="L25" s="174">
        <f>세출명세서!E103/1000</f>
        <v>40300</v>
      </c>
      <c r="M25" s="211">
        <f t="shared" si="1"/>
        <v>-5200</v>
      </c>
      <c r="N25" s="161"/>
      <c r="O25" s="391">
        <f>SUM(L25:L29)/L5*100</f>
        <v>6.4779788705923753</v>
      </c>
      <c r="Q25" s="45"/>
    </row>
    <row r="26" spans="1:17" s="46" customFormat="1" ht="18" customHeight="1" x14ac:dyDescent="0.15">
      <c r="C26" s="297"/>
      <c r="D26" s="298"/>
      <c r="E26" s="298"/>
      <c r="F26" s="298"/>
      <c r="H26" s="169"/>
      <c r="I26" s="168"/>
      <c r="J26" s="167" t="s">
        <v>132</v>
      </c>
      <c r="K26" s="166">
        <f>세출명세서!D111/1000</f>
        <v>2000</v>
      </c>
      <c r="L26" s="166">
        <f>세출명세서!E111/1000</f>
        <v>2000</v>
      </c>
      <c r="M26" s="182">
        <f t="shared" si="1"/>
        <v>0</v>
      </c>
      <c r="N26" s="161"/>
      <c r="O26" s="391"/>
    </row>
    <row r="27" spans="1:17" s="46" customFormat="1" ht="18" customHeight="1" x14ac:dyDescent="0.15">
      <c r="C27" s="161"/>
      <c r="D27" s="200"/>
      <c r="E27" s="200"/>
      <c r="F27" s="200"/>
      <c r="H27" s="169"/>
      <c r="I27" s="168"/>
      <c r="J27" s="167" t="s">
        <v>242</v>
      </c>
      <c r="K27" s="166">
        <f>세출명세서!D114/1000</f>
        <v>600</v>
      </c>
      <c r="L27" s="166">
        <f>세출명세서!E114/1000</f>
        <v>600</v>
      </c>
      <c r="M27" s="182">
        <f t="shared" si="1"/>
        <v>0</v>
      </c>
      <c r="N27" s="161"/>
      <c r="O27" s="391"/>
    </row>
    <row r="28" spans="1:17" s="46" customFormat="1" ht="18" customHeight="1" x14ac:dyDescent="0.15">
      <c r="C28" s="161"/>
      <c r="D28" s="200"/>
      <c r="E28" s="200"/>
      <c r="F28" s="200"/>
      <c r="H28" s="169"/>
      <c r="I28" s="168"/>
      <c r="J28" s="167" t="s">
        <v>128</v>
      </c>
      <c r="K28" s="166">
        <f>세출명세서!D117/1000</f>
        <v>1250</v>
      </c>
      <c r="L28" s="166">
        <f>세출명세서!E117/1000</f>
        <v>1500</v>
      </c>
      <c r="M28" s="182">
        <f t="shared" si="1"/>
        <v>250</v>
      </c>
      <c r="N28" s="161"/>
      <c r="O28" s="391"/>
    </row>
    <row r="29" spans="1:17" s="46" customFormat="1" ht="18" customHeight="1" x14ac:dyDescent="0.15">
      <c r="C29" s="161"/>
      <c r="D29" s="200"/>
      <c r="E29" s="200"/>
      <c r="F29" s="200"/>
      <c r="H29" s="169"/>
      <c r="I29" s="172"/>
      <c r="J29" s="171" t="s">
        <v>228</v>
      </c>
      <c r="K29" s="170">
        <f>세출명세서!D121/1000</f>
        <v>4200</v>
      </c>
      <c r="L29" s="170">
        <f>세출명세서!E121/1000</f>
        <v>4200</v>
      </c>
      <c r="M29" s="192">
        <f t="shared" si="1"/>
        <v>0</v>
      </c>
      <c r="N29" s="173"/>
      <c r="O29" s="391"/>
      <c r="P29" s="48"/>
    </row>
    <row r="30" spans="1:17" s="46" customFormat="1" ht="18" customHeight="1" x14ac:dyDescent="0.15">
      <c r="C30" s="161"/>
      <c r="D30" s="298"/>
      <c r="E30" s="298"/>
      <c r="F30" s="298"/>
      <c r="H30" s="169"/>
      <c r="I30" s="168" t="s">
        <v>211</v>
      </c>
      <c r="J30" s="167" t="s">
        <v>3</v>
      </c>
      <c r="K30" s="166">
        <f>세출명세서!D126/1000</f>
        <v>8670</v>
      </c>
      <c r="L30" s="166">
        <f>세출명세서!E126/1000</f>
        <v>9390</v>
      </c>
      <c r="M30" s="182">
        <f t="shared" si="1"/>
        <v>720</v>
      </c>
      <c r="N30" s="173"/>
      <c r="O30" s="391">
        <f>SUM(L30:L33)/L5*100</f>
        <v>1.6381555621312816</v>
      </c>
      <c r="P30" s="48"/>
    </row>
    <row r="31" spans="1:17" s="46" customFormat="1" ht="18" customHeight="1" x14ac:dyDescent="0.15">
      <c r="C31" s="161"/>
      <c r="D31" s="298"/>
      <c r="E31" s="298"/>
      <c r="F31" s="298"/>
      <c r="H31" s="169"/>
      <c r="I31" s="168"/>
      <c r="J31" s="167" t="s">
        <v>17</v>
      </c>
      <c r="K31" s="166">
        <f>세출명세서!D135/1000</f>
        <v>900</v>
      </c>
      <c r="L31" s="166">
        <f>세출명세서!E135/1000</f>
        <v>1000</v>
      </c>
      <c r="M31" s="182">
        <f t="shared" si="1"/>
        <v>100</v>
      </c>
      <c r="N31" s="161"/>
      <c r="O31" s="391"/>
    </row>
    <row r="32" spans="1:17" s="46" customFormat="1" ht="18" customHeight="1" x14ac:dyDescent="0.15">
      <c r="C32" s="161"/>
      <c r="D32" s="200"/>
      <c r="E32" s="200"/>
      <c r="F32" s="200"/>
      <c r="H32" s="169"/>
      <c r="I32" s="271"/>
      <c r="J32" s="167" t="s">
        <v>35</v>
      </c>
      <c r="K32" s="166">
        <f>세출명세서!D140/1000</f>
        <v>600</v>
      </c>
      <c r="L32" s="166">
        <f>세출명세서!E140/1000</f>
        <v>700</v>
      </c>
      <c r="M32" s="182">
        <f>L32-K32</f>
        <v>100</v>
      </c>
      <c r="N32" s="161"/>
      <c r="O32" s="391"/>
    </row>
    <row r="33" spans="1:15" s="46" customFormat="1" ht="18" customHeight="1" x14ac:dyDescent="0.15">
      <c r="C33" s="161"/>
      <c r="D33" s="200"/>
      <c r="E33" s="200"/>
      <c r="F33" s="200"/>
      <c r="H33" s="169"/>
      <c r="I33" s="271"/>
      <c r="J33" s="168" t="s">
        <v>28</v>
      </c>
      <c r="K33" s="272">
        <f>세출명세서!D144</f>
        <v>0</v>
      </c>
      <c r="L33" s="272">
        <f>세출명세서!E144/1000</f>
        <v>1200</v>
      </c>
      <c r="M33" s="220">
        <f>L33-K33</f>
        <v>1200</v>
      </c>
      <c r="N33" s="161"/>
      <c r="O33" s="391"/>
    </row>
    <row r="34" spans="1:15" s="46" customFormat="1" ht="18" customHeight="1" x14ac:dyDescent="0.15">
      <c r="C34" s="297"/>
      <c r="D34" s="298"/>
      <c r="F34" s="298"/>
      <c r="H34" s="203" t="s">
        <v>235</v>
      </c>
      <c r="I34" s="299" t="s">
        <v>210</v>
      </c>
      <c r="J34" s="208" t="s">
        <v>213</v>
      </c>
      <c r="K34" s="294">
        <f>K35</f>
        <v>300</v>
      </c>
      <c r="L34" s="294">
        <f>L35</f>
        <v>300</v>
      </c>
      <c r="M34" s="291">
        <f t="shared" si="1"/>
        <v>0</v>
      </c>
      <c r="N34" s="161"/>
      <c r="O34" s="391">
        <f>L34/L5*100</f>
        <v>3.9987523892545528E-2</v>
      </c>
    </row>
    <row r="35" spans="1:15" s="46" customFormat="1" ht="18" customHeight="1" x14ac:dyDescent="0.15">
      <c r="C35" s="161"/>
      <c r="D35" s="200"/>
      <c r="E35" s="200"/>
      <c r="F35" s="200"/>
      <c r="H35" s="203"/>
      <c r="I35" s="204" t="s">
        <v>210</v>
      </c>
      <c r="J35" s="205" t="s">
        <v>213</v>
      </c>
      <c r="K35" s="206">
        <f>세출명세서!D149/1000</f>
        <v>300</v>
      </c>
      <c r="L35" s="206">
        <f>세출명세서!E149/1000</f>
        <v>300</v>
      </c>
      <c r="M35" s="185">
        <f t="shared" si="1"/>
        <v>0</v>
      </c>
      <c r="N35" s="161"/>
      <c r="O35" s="391"/>
    </row>
    <row r="36" spans="1:15" s="46" customFormat="1" ht="18" customHeight="1" x14ac:dyDescent="0.15">
      <c r="C36" s="161"/>
      <c r="D36" s="200"/>
      <c r="E36" s="200"/>
      <c r="F36" s="200"/>
      <c r="H36" s="203" t="s">
        <v>118</v>
      </c>
      <c r="I36" s="295" t="s">
        <v>66</v>
      </c>
      <c r="J36" s="296"/>
      <c r="K36" s="206">
        <f>K37+K38</f>
        <v>9085.52</v>
      </c>
      <c r="L36" s="206">
        <f>L37+L38</f>
        <v>7981.6390000000001</v>
      </c>
      <c r="M36" s="185">
        <f t="shared" si="1"/>
        <v>-1103.8810000000003</v>
      </c>
      <c r="N36" s="161"/>
      <c r="O36" s="391">
        <f>L36/L5*100</f>
        <v>1.0638866007139105</v>
      </c>
    </row>
    <row r="37" spans="1:15" s="46" customFormat="1" ht="18" customHeight="1" x14ac:dyDescent="0.15">
      <c r="C37" s="161"/>
      <c r="D37" s="200"/>
      <c r="E37" s="200"/>
      <c r="F37" s="200"/>
      <c r="H37" s="207"/>
      <c r="I37" s="208" t="s">
        <v>141</v>
      </c>
      <c r="J37" s="208" t="s">
        <v>237</v>
      </c>
      <c r="K37" s="210">
        <f>세출명세서!D154/1000</f>
        <v>6085.52</v>
      </c>
      <c r="L37" s="210">
        <f>세출명세서!E154/1000</f>
        <v>3257.6080000000002</v>
      </c>
      <c r="M37" s="198">
        <f t="shared" si="1"/>
        <v>-2827.9120000000003</v>
      </c>
      <c r="N37" s="161"/>
      <c r="O37" s="24"/>
    </row>
    <row r="38" spans="1:15" s="46" customFormat="1" ht="18" customHeight="1" x14ac:dyDescent="0.15">
      <c r="C38" s="161"/>
      <c r="D38" s="200"/>
      <c r="E38" s="200"/>
      <c r="F38" s="200"/>
      <c r="H38" s="207"/>
      <c r="I38" s="207" t="s">
        <v>223</v>
      </c>
      <c r="J38" s="207" t="s">
        <v>238</v>
      </c>
      <c r="K38" s="209">
        <f>세출명세서!D156/1000</f>
        <v>3000</v>
      </c>
      <c r="L38" s="209">
        <f>세출명세서!E156/1000</f>
        <v>4724.0309999999999</v>
      </c>
      <c r="M38" s="213">
        <f t="shared" si="1"/>
        <v>1724.0309999999999</v>
      </c>
      <c r="N38" s="161"/>
      <c r="O38" s="24"/>
    </row>
    <row r="39" spans="1:15" s="46" customFormat="1" ht="18" customHeight="1" x14ac:dyDescent="0.15">
      <c r="A39" s="165"/>
      <c r="B39" s="165"/>
      <c r="C39" s="164"/>
      <c r="D39" s="163"/>
      <c r="E39" s="163"/>
      <c r="F39" s="163"/>
      <c r="I39" s="161"/>
      <c r="J39" s="161"/>
      <c r="M39" s="160"/>
      <c r="N39" s="161"/>
      <c r="O39" s="24"/>
    </row>
    <row r="40" spans="1:15" s="46" customFormat="1" ht="18" customHeight="1" x14ac:dyDescent="0.15">
      <c r="A40" s="165"/>
      <c r="B40" s="165"/>
      <c r="C40" s="164"/>
      <c r="D40" s="163"/>
      <c r="E40" s="163"/>
      <c r="F40" s="163"/>
      <c r="I40" s="161"/>
      <c r="J40" s="161"/>
      <c r="M40" s="160"/>
      <c r="N40" s="161"/>
      <c r="O40" s="24"/>
    </row>
    <row r="41" spans="1:15" s="46" customFormat="1" ht="18" customHeight="1" x14ac:dyDescent="0.15">
      <c r="C41" s="161"/>
      <c r="F41" s="48"/>
      <c r="I41" s="161"/>
      <c r="J41" s="161"/>
      <c r="M41" s="160"/>
      <c r="N41" s="161"/>
      <c r="O41" s="24"/>
    </row>
    <row r="42" spans="1:15" s="46" customFormat="1" ht="20.25" customHeight="1" x14ac:dyDescent="0.25">
      <c r="A42" s="157"/>
      <c r="B42" s="157"/>
      <c r="C42" s="158"/>
      <c r="D42" s="157"/>
      <c r="E42" s="157"/>
      <c r="F42" s="162"/>
      <c r="H42" s="157"/>
      <c r="I42" s="158"/>
      <c r="J42" s="158"/>
      <c r="K42" s="157"/>
      <c r="L42" s="157"/>
      <c r="M42" s="159"/>
    </row>
    <row r="43" spans="1:15" s="157" customFormat="1" ht="20.25" customHeight="1" x14ac:dyDescent="0.25">
      <c r="C43" s="158"/>
      <c r="I43" s="158"/>
      <c r="J43" s="158"/>
      <c r="M43" s="159"/>
    </row>
    <row r="44" spans="1:15" s="157" customFormat="1" ht="13.5" x14ac:dyDescent="0.25">
      <c r="C44" s="158"/>
      <c r="I44" s="158"/>
      <c r="J44" s="158"/>
      <c r="M44" s="159"/>
    </row>
    <row r="45" spans="1:15" s="157" customFormat="1" ht="13.5" x14ac:dyDescent="0.25">
      <c r="C45" s="158"/>
      <c r="I45" s="158"/>
      <c r="J45" s="158"/>
      <c r="M45" s="159"/>
    </row>
    <row r="46" spans="1:15" s="157" customFormat="1" ht="13.5" x14ac:dyDescent="0.25">
      <c r="C46" s="158"/>
      <c r="I46" s="158"/>
      <c r="J46" s="158"/>
      <c r="M46" s="159"/>
    </row>
    <row r="47" spans="1:15" s="157" customFormat="1" ht="13.5" x14ac:dyDescent="0.25">
      <c r="C47" s="158"/>
      <c r="I47" s="158"/>
      <c r="J47" s="158"/>
      <c r="M47" s="159"/>
    </row>
    <row r="48" spans="1:15" s="157" customFormat="1" ht="13.5" x14ac:dyDescent="0.25">
      <c r="C48" s="158"/>
      <c r="I48" s="158"/>
      <c r="J48" s="158"/>
      <c r="M48" s="159"/>
    </row>
    <row r="49" spans="3:13" s="157" customFormat="1" ht="13.5" x14ac:dyDescent="0.25">
      <c r="C49" s="158"/>
      <c r="I49" s="158"/>
      <c r="J49" s="158"/>
      <c r="M49" s="159"/>
    </row>
    <row r="50" spans="3:13" s="157" customFormat="1" ht="13.5" x14ac:dyDescent="0.25">
      <c r="C50" s="158"/>
      <c r="I50" s="158"/>
      <c r="J50" s="158"/>
      <c r="M50" s="159"/>
    </row>
    <row r="51" spans="3:13" s="157" customFormat="1" ht="13.5" x14ac:dyDescent="0.25">
      <c r="C51" s="158"/>
      <c r="I51" s="158"/>
      <c r="J51" s="158"/>
      <c r="M51" s="159"/>
    </row>
    <row r="52" spans="3:13" s="157" customFormat="1" ht="13.5" x14ac:dyDescent="0.25">
      <c r="C52" s="158"/>
      <c r="I52" s="158"/>
      <c r="J52" s="158"/>
      <c r="M52" s="159"/>
    </row>
    <row r="53" spans="3:13" s="157" customFormat="1" ht="13.5" x14ac:dyDescent="0.25">
      <c r="C53" s="158"/>
      <c r="I53" s="158"/>
      <c r="J53" s="158"/>
      <c r="M53" s="159"/>
    </row>
    <row r="54" spans="3:13" s="157" customFormat="1" ht="13.5" x14ac:dyDescent="0.25">
      <c r="C54" s="158"/>
      <c r="I54" s="158"/>
      <c r="J54" s="158"/>
      <c r="M54" s="159"/>
    </row>
    <row r="55" spans="3:13" s="157" customFormat="1" ht="13.5" x14ac:dyDescent="0.25">
      <c r="C55" s="158"/>
      <c r="I55" s="158"/>
      <c r="J55" s="158"/>
      <c r="M55" s="159"/>
    </row>
    <row r="56" spans="3:13" s="157" customFormat="1" ht="13.5" x14ac:dyDescent="0.25">
      <c r="C56" s="158"/>
      <c r="I56" s="158"/>
      <c r="J56" s="158"/>
      <c r="M56" s="159"/>
    </row>
    <row r="57" spans="3:13" s="157" customFormat="1" ht="13.5" x14ac:dyDescent="0.25">
      <c r="C57" s="158"/>
      <c r="I57" s="158"/>
      <c r="J57" s="158"/>
      <c r="M57" s="159"/>
    </row>
    <row r="58" spans="3:13" s="157" customFormat="1" ht="13.5" x14ac:dyDescent="0.25">
      <c r="C58" s="158"/>
      <c r="I58" s="158"/>
      <c r="J58" s="158"/>
      <c r="M58" s="159"/>
    </row>
    <row r="59" spans="3:13" s="157" customFormat="1" ht="13.5" x14ac:dyDescent="0.25">
      <c r="C59" s="158"/>
      <c r="I59" s="158"/>
      <c r="J59" s="158"/>
      <c r="M59" s="159"/>
    </row>
    <row r="60" spans="3:13" s="157" customFormat="1" ht="13.5" x14ac:dyDescent="0.25">
      <c r="C60" s="158"/>
      <c r="I60" s="158"/>
      <c r="J60" s="158"/>
      <c r="M60" s="159"/>
    </row>
    <row r="61" spans="3:13" s="157" customFormat="1" ht="13.5" x14ac:dyDescent="0.25">
      <c r="C61" s="158"/>
      <c r="I61" s="158"/>
      <c r="J61" s="158"/>
      <c r="M61" s="159"/>
    </row>
    <row r="62" spans="3:13" s="157" customFormat="1" ht="13.5" x14ac:dyDescent="0.25">
      <c r="C62" s="158"/>
      <c r="I62" s="158"/>
      <c r="J62" s="158"/>
      <c r="M62" s="159"/>
    </row>
    <row r="63" spans="3:13" s="157" customFormat="1" ht="13.5" x14ac:dyDescent="0.25">
      <c r="C63" s="158"/>
      <c r="I63" s="158"/>
      <c r="J63" s="158"/>
      <c r="M63" s="159"/>
    </row>
    <row r="64" spans="3:13" s="157" customFormat="1" ht="13.5" x14ac:dyDescent="0.25">
      <c r="C64" s="158"/>
      <c r="I64" s="158"/>
      <c r="J64" s="158"/>
      <c r="M64" s="159"/>
    </row>
    <row r="65" spans="1:13" s="157" customFormat="1" ht="13.5" x14ac:dyDescent="0.25">
      <c r="C65" s="158"/>
      <c r="I65" s="158"/>
      <c r="J65" s="158"/>
      <c r="M65" s="159"/>
    </row>
    <row r="66" spans="1:13" s="157" customFormat="1" ht="13.5" x14ac:dyDescent="0.25">
      <c r="C66" s="158"/>
      <c r="I66" s="158"/>
      <c r="J66" s="158"/>
      <c r="M66" s="159"/>
    </row>
    <row r="67" spans="1:13" s="157" customFormat="1" ht="13.5" x14ac:dyDescent="0.25">
      <c r="C67" s="158"/>
      <c r="I67" s="158"/>
      <c r="J67" s="158"/>
      <c r="M67" s="159"/>
    </row>
    <row r="68" spans="1:13" s="157" customFormat="1" ht="13.5" x14ac:dyDescent="0.25">
      <c r="C68" s="158"/>
      <c r="I68" s="158"/>
      <c r="J68" s="158"/>
      <c r="M68" s="159"/>
    </row>
    <row r="69" spans="1:13" s="157" customFormat="1" ht="13.5" x14ac:dyDescent="0.25">
      <c r="C69" s="158"/>
      <c r="I69" s="158"/>
      <c r="J69" s="158"/>
      <c r="M69" s="159"/>
    </row>
    <row r="70" spans="1:13" s="157" customFormat="1" ht="13.5" x14ac:dyDescent="0.25">
      <c r="C70" s="158"/>
      <c r="I70" s="158"/>
      <c r="J70" s="158"/>
      <c r="M70" s="159"/>
    </row>
    <row r="71" spans="1:13" s="157" customFormat="1" ht="13.5" x14ac:dyDescent="0.25">
      <c r="C71" s="158"/>
      <c r="I71" s="158"/>
      <c r="J71" s="158"/>
      <c r="M71" s="159"/>
    </row>
    <row r="72" spans="1:13" s="157" customFormat="1" x14ac:dyDescent="0.3">
      <c r="C72" s="158"/>
      <c r="H72" s="154"/>
      <c r="I72" s="156"/>
      <c r="J72" s="156"/>
      <c r="K72" s="154"/>
      <c r="L72" s="154"/>
      <c r="M72" s="155"/>
    </row>
    <row r="73" spans="1:13" s="157" customFormat="1" x14ac:dyDescent="0.3">
      <c r="C73" s="158"/>
      <c r="H73" s="154"/>
      <c r="I73" s="156"/>
      <c r="J73" s="156"/>
      <c r="K73" s="154"/>
      <c r="L73" s="154"/>
      <c r="M73" s="155"/>
    </row>
    <row r="74" spans="1:13" s="157" customFormat="1" x14ac:dyDescent="0.3">
      <c r="C74" s="158"/>
      <c r="H74" s="154"/>
      <c r="I74" s="156"/>
      <c r="J74" s="156"/>
      <c r="K74" s="154"/>
      <c r="L74" s="154"/>
      <c r="M74" s="155"/>
    </row>
    <row r="75" spans="1:13" s="157" customFormat="1" x14ac:dyDescent="0.3">
      <c r="C75" s="158"/>
      <c r="H75" s="154"/>
      <c r="I75" s="156"/>
      <c r="J75" s="156"/>
      <c r="K75" s="154"/>
      <c r="L75" s="154"/>
      <c r="M75" s="155"/>
    </row>
    <row r="76" spans="1:13" s="157" customFormat="1" x14ac:dyDescent="0.3">
      <c r="A76" s="154"/>
      <c r="B76" s="154"/>
      <c r="C76" s="156"/>
      <c r="D76" s="154"/>
      <c r="E76" s="154"/>
      <c r="F76" s="154"/>
      <c r="H76" s="154"/>
      <c r="I76" s="156"/>
      <c r="J76" s="156"/>
      <c r="K76" s="154"/>
      <c r="L76" s="154"/>
      <c r="M76" s="155"/>
    </row>
  </sheetData>
  <mergeCells count="12">
    <mergeCell ref="A1:M1"/>
    <mergeCell ref="D3:D4"/>
    <mergeCell ref="E3:E4"/>
    <mergeCell ref="F3:F4"/>
    <mergeCell ref="K3:K4"/>
    <mergeCell ref="I6:J6"/>
    <mergeCell ref="H5:J5"/>
    <mergeCell ref="L3:L4"/>
    <mergeCell ref="M3:M4"/>
    <mergeCell ref="A3:C3"/>
    <mergeCell ref="H3:J3"/>
    <mergeCell ref="A5:C5"/>
  </mergeCells>
  <phoneticPr fontId="29" type="noConversion"/>
  <printOptions horizontalCentered="1"/>
  <pageMargins left="0.51152777671813965" right="0.47236111760139465" top="0.51152777671813965" bottom="0.15986111760139465" header="0.31486111879348755" footer="0.15986111760139465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AA73"/>
  <sheetViews>
    <sheetView view="pageBreakPreview" topLeftCell="A34" zoomScaleNormal="100" zoomScaleSheetLayoutView="100" workbookViewId="0">
      <selection activeCell="U49" sqref="U49"/>
    </sheetView>
  </sheetViews>
  <sheetFormatPr defaultColWidth="8.88671875" defaultRowHeight="16.5" x14ac:dyDescent="0.15"/>
  <cols>
    <col min="1" max="2" width="3.33203125" style="3" customWidth="1"/>
    <col min="3" max="3" width="14.6640625" style="3" customWidth="1"/>
    <col min="4" max="4" width="14.88671875" style="3" customWidth="1"/>
    <col min="5" max="5" width="14.77734375" style="3" customWidth="1"/>
    <col min="6" max="6" width="12.88671875" style="26" customWidth="1"/>
    <col min="7" max="7" width="19.33203125" style="3" customWidth="1"/>
    <col min="8" max="8" width="9.5546875" style="37" customWidth="1"/>
    <col min="9" max="9" width="2.33203125" style="2" customWidth="1"/>
    <col min="10" max="10" width="1.77734375" style="2" customWidth="1"/>
    <col min="11" max="11" width="3.88671875" style="2" customWidth="1"/>
    <col min="12" max="12" width="2.33203125" style="2" customWidth="1"/>
    <col min="13" max="13" width="1.77734375" style="2" customWidth="1"/>
    <col min="14" max="14" width="3.77734375" style="2" customWidth="1"/>
    <col min="15" max="15" width="2.33203125" style="2" customWidth="1"/>
    <col min="16" max="16" width="1.77734375" style="2" customWidth="1"/>
    <col min="17" max="17" width="11.21875" style="3" customWidth="1"/>
    <col min="18" max="18" width="8.109375" style="3" customWidth="1"/>
    <col min="19" max="19" width="9.33203125" style="3" customWidth="1"/>
    <col min="20" max="21" width="8.5546875" style="3" customWidth="1"/>
    <col min="22" max="22" width="8.109375" style="3" customWidth="1"/>
    <col min="23" max="23" width="8.44140625" style="3" customWidth="1"/>
    <col min="24" max="24" width="11.6640625" style="3" customWidth="1"/>
    <col min="25" max="25" width="9.5546875" style="3" bestFit="1" customWidth="1"/>
    <col min="26" max="26" width="12.6640625" style="3" bestFit="1" customWidth="1"/>
    <col min="27" max="27" width="13.77734375" style="3" bestFit="1" customWidth="1"/>
    <col min="28" max="29" width="11.44140625" style="3" bestFit="1" customWidth="1"/>
    <col min="30" max="16384" width="8.88671875" style="3"/>
  </cols>
  <sheetData>
    <row r="1" spans="1:27" ht="28.5" customHeight="1" x14ac:dyDescent="0.15">
      <c r="A1" s="439" t="s">
        <v>295</v>
      </c>
      <c r="B1" s="439"/>
      <c r="C1" s="439"/>
      <c r="D1" s="439"/>
      <c r="E1" s="439"/>
      <c r="F1" s="439"/>
      <c r="G1" s="439"/>
      <c r="H1" s="439"/>
      <c r="I1" s="439"/>
      <c r="J1" s="439"/>
      <c r="K1" s="439"/>
      <c r="L1" s="439"/>
      <c r="M1" s="439"/>
      <c r="N1" s="439"/>
      <c r="O1" s="439"/>
      <c r="P1" s="439"/>
      <c r="Q1" s="439"/>
    </row>
    <row r="2" spans="1:27" ht="15" customHeight="1" x14ac:dyDescent="0.15">
      <c r="A2" s="58"/>
      <c r="B2" s="58"/>
      <c r="C2" s="58"/>
      <c r="D2" s="59"/>
      <c r="E2" s="59"/>
      <c r="F2" s="59"/>
      <c r="G2" s="455" t="s">
        <v>178</v>
      </c>
      <c r="H2" s="455"/>
      <c r="I2" s="455"/>
      <c r="J2" s="455"/>
      <c r="K2" s="455"/>
      <c r="L2" s="455"/>
      <c r="M2" s="455"/>
      <c r="N2" s="455"/>
      <c r="O2" s="455"/>
      <c r="P2" s="455"/>
      <c r="Q2" s="455"/>
    </row>
    <row r="3" spans="1:27" s="2" customFormat="1" ht="18.75" customHeight="1" x14ac:dyDescent="0.15">
      <c r="A3" s="443" t="s">
        <v>160</v>
      </c>
      <c r="B3" s="444"/>
      <c r="C3" s="444"/>
      <c r="D3" s="445" t="s">
        <v>33</v>
      </c>
      <c r="E3" s="445" t="s">
        <v>27</v>
      </c>
      <c r="F3" s="447" t="s">
        <v>162</v>
      </c>
      <c r="G3" s="449" t="s">
        <v>100</v>
      </c>
      <c r="H3" s="450"/>
      <c r="I3" s="450"/>
      <c r="J3" s="450"/>
      <c r="K3" s="450"/>
      <c r="L3" s="450"/>
      <c r="M3" s="450"/>
      <c r="N3" s="450"/>
      <c r="O3" s="450"/>
      <c r="P3" s="450"/>
      <c r="Q3" s="451"/>
    </row>
    <row r="4" spans="1:27" s="2" customFormat="1" ht="18.75" customHeight="1" x14ac:dyDescent="0.15">
      <c r="A4" s="301" t="s">
        <v>80</v>
      </c>
      <c r="B4" s="302" t="s">
        <v>46</v>
      </c>
      <c r="C4" s="302" t="s">
        <v>68</v>
      </c>
      <c r="D4" s="446"/>
      <c r="E4" s="446"/>
      <c r="F4" s="448"/>
      <c r="G4" s="452"/>
      <c r="H4" s="453"/>
      <c r="I4" s="453"/>
      <c r="J4" s="453"/>
      <c r="K4" s="453"/>
      <c r="L4" s="453"/>
      <c r="M4" s="453"/>
      <c r="N4" s="453"/>
      <c r="O4" s="453"/>
      <c r="P4" s="453"/>
      <c r="Q4" s="454"/>
    </row>
    <row r="5" spans="1:27" s="2" customFormat="1" ht="18.75" customHeight="1" x14ac:dyDescent="0.15">
      <c r="A5" s="440" t="s">
        <v>70</v>
      </c>
      <c r="B5" s="441"/>
      <c r="C5" s="442"/>
      <c r="D5" s="64">
        <f>D6+D12+D30+D42+D47+D53</f>
        <v>732320110</v>
      </c>
      <c r="E5" s="64">
        <f>E6+E12+E30+E42+E47+E53</f>
        <v>750234727</v>
      </c>
      <c r="F5" s="64">
        <f>E5-D5</f>
        <v>17914617</v>
      </c>
      <c r="G5" s="434"/>
      <c r="H5" s="435"/>
      <c r="I5" s="435"/>
      <c r="J5" s="435"/>
      <c r="K5" s="435"/>
      <c r="L5" s="435"/>
      <c r="M5" s="435"/>
      <c r="N5" s="435"/>
      <c r="O5" s="435"/>
      <c r="P5" s="435"/>
      <c r="Q5" s="436"/>
      <c r="X5" s="28"/>
    </row>
    <row r="6" spans="1:27" s="29" customFormat="1" ht="16.5" customHeight="1" x14ac:dyDescent="0.15">
      <c r="A6" s="460" t="s">
        <v>112</v>
      </c>
      <c r="B6" s="461"/>
      <c r="C6" s="462"/>
      <c r="D6" s="303">
        <f>D7</f>
        <v>71600000</v>
      </c>
      <c r="E6" s="303">
        <f>E7</f>
        <v>71200000</v>
      </c>
      <c r="F6" s="303">
        <f>E6-D6</f>
        <v>-400000</v>
      </c>
      <c r="G6" s="431"/>
      <c r="H6" s="432"/>
      <c r="I6" s="432"/>
      <c r="J6" s="432"/>
      <c r="K6" s="432"/>
      <c r="L6" s="432"/>
      <c r="M6" s="432"/>
      <c r="N6" s="432"/>
      <c r="O6" s="432"/>
      <c r="P6" s="432"/>
      <c r="Q6" s="433"/>
      <c r="Y6" s="26"/>
    </row>
    <row r="7" spans="1:27" s="29" customFormat="1" ht="16.5" customHeight="1" x14ac:dyDescent="0.15">
      <c r="A7" s="304"/>
      <c r="B7" s="458" t="s">
        <v>103</v>
      </c>
      <c r="C7" s="459"/>
      <c r="D7" s="71">
        <f>D8</f>
        <v>71600000</v>
      </c>
      <c r="E7" s="71">
        <f>E8</f>
        <v>71200000</v>
      </c>
      <c r="F7" s="71">
        <f>E7-D7</f>
        <v>-400000</v>
      </c>
      <c r="G7" s="428"/>
      <c r="H7" s="429"/>
      <c r="I7" s="429"/>
      <c r="J7" s="429"/>
      <c r="K7" s="429"/>
      <c r="L7" s="429"/>
      <c r="M7" s="429"/>
      <c r="N7" s="429"/>
      <c r="O7" s="429"/>
      <c r="P7" s="429"/>
      <c r="Q7" s="430"/>
    </row>
    <row r="8" spans="1:27" s="29" customFormat="1" ht="16.5" customHeight="1" x14ac:dyDescent="0.15">
      <c r="A8" s="304"/>
      <c r="B8" s="306"/>
      <c r="C8" s="307" t="s">
        <v>148</v>
      </c>
      <c r="D8" s="308">
        <v>71600000</v>
      </c>
      <c r="E8" s="308">
        <f>Q8</f>
        <v>71200000</v>
      </c>
      <c r="F8" s="74">
        <f>E8-D8</f>
        <v>-400000</v>
      </c>
      <c r="G8" s="437" t="s">
        <v>194</v>
      </c>
      <c r="H8" s="438"/>
      <c r="I8" s="438"/>
      <c r="J8" s="438"/>
      <c r="K8" s="438"/>
      <c r="L8" s="438"/>
      <c r="M8" s="438"/>
      <c r="N8" s="438"/>
      <c r="O8" s="438"/>
      <c r="P8" s="438"/>
      <c r="Q8" s="310">
        <f>SUM(Q9:Q11)</f>
        <v>71200000</v>
      </c>
      <c r="Z8" s="45"/>
    </row>
    <row r="9" spans="1:27" s="29" customFormat="1" ht="16.5" customHeight="1" x14ac:dyDescent="0.15">
      <c r="A9" s="304"/>
      <c r="B9" s="306"/>
      <c r="C9" s="306"/>
      <c r="D9" s="74"/>
      <c r="E9" s="74"/>
      <c r="F9" s="74"/>
      <c r="G9" s="100" t="s">
        <v>194</v>
      </c>
      <c r="H9" s="76">
        <v>400000</v>
      </c>
      <c r="I9" s="72" t="s">
        <v>48</v>
      </c>
      <c r="J9" s="75" t="s">
        <v>51</v>
      </c>
      <c r="K9" s="72">
        <v>14</v>
      </c>
      <c r="L9" s="72" t="s">
        <v>45</v>
      </c>
      <c r="M9" s="75" t="s">
        <v>51</v>
      </c>
      <c r="N9" s="72">
        <v>12</v>
      </c>
      <c r="O9" s="72" t="s">
        <v>75</v>
      </c>
      <c r="P9" s="72" t="s">
        <v>76</v>
      </c>
      <c r="Q9" s="73">
        <f>H9*K9*N9</f>
        <v>67200000</v>
      </c>
      <c r="S9" s="229"/>
      <c r="Z9" s="45"/>
      <c r="AA9" s="26"/>
    </row>
    <row r="10" spans="1:27" s="29" customFormat="1" ht="16.5" customHeight="1" x14ac:dyDescent="0.15">
      <c r="A10" s="304"/>
      <c r="B10" s="306"/>
      <c r="C10" s="306"/>
      <c r="D10" s="74"/>
      <c r="E10" s="74"/>
      <c r="F10" s="74"/>
      <c r="G10" s="100"/>
      <c r="H10" s="76">
        <v>400000</v>
      </c>
      <c r="I10" s="72" t="s">
        <v>48</v>
      </c>
      <c r="J10" s="75" t="s">
        <v>51</v>
      </c>
      <c r="K10" s="72">
        <v>1</v>
      </c>
      <c r="L10" s="72" t="s">
        <v>45</v>
      </c>
      <c r="M10" s="75" t="s">
        <v>51</v>
      </c>
      <c r="N10" s="72">
        <v>10</v>
      </c>
      <c r="O10" s="72" t="s">
        <v>75</v>
      </c>
      <c r="P10" s="72" t="s">
        <v>76</v>
      </c>
      <c r="Q10" s="73">
        <f>H10*K10*N10</f>
        <v>4000000</v>
      </c>
      <c r="S10" s="229"/>
      <c r="Z10" s="45"/>
      <c r="AA10" s="26"/>
    </row>
    <row r="11" spans="1:27" s="29" customFormat="1" ht="16.5" customHeight="1" x14ac:dyDescent="0.15">
      <c r="A11" s="311"/>
      <c r="B11" s="312"/>
      <c r="C11" s="312"/>
      <c r="D11" s="77"/>
      <c r="E11" s="77"/>
      <c r="F11" s="77"/>
      <c r="G11" s="313"/>
      <c r="H11" s="314"/>
      <c r="I11" s="314"/>
      <c r="J11" s="315"/>
      <c r="K11" s="314"/>
      <c r="L11" s="314"/>
      <c r="M11" s="314"/>
      <c r="N11" s="314"/>
      <c r="O11" s="314"/>
      <c r="P11" s="314"/>
      <c r="Q11" s="314"/>
      <c r="R11" s="240"/>
      <c r="S11" s="240"/>
      <c r="T11" s="240"/>
      <c r="U11" s="240"/>
      <c r="V11" s="240"/>
      <c r="W11" s="240"/>
      <c r="Z11" s="26"/>
    </row>
    <row r="12" spans="1:27" s="29" customFormat="1" ht="16.5" customHeight="1" x14ac:dyDescent="0.15">
      <c r="A12" s="463" t="s">
        <v>188</v>
      </c>
      <c r="B12" s="464"/>
      <c r="C12" s="465"/>
      <c r="D12" s="77">
        <f>D13</f>
        <v>624516110</v>
      </c>
      <c r="E12" s="77">
        <f>E13</f>
        <v>634883220</v>
      </c>
      <c r="F12" s="313">
        <f>E12-D12</f>
        <v>10367110</v>
      </c>
      <c r="G12" s="472"/>
      <c r="H12" s="473"/>
      <c r="I12" s="473"/>
      <c r="J12" s="473"/>
      <c r="K12" s="473"/>
      <c r="L12" s="473"/>
      <c r="M12" s="473"/>
      <c r="N12" s="473"/>
      <c r="O12" s="473"/>
      <c r="P12" s="473"/>
      <c r="Q12" s="473"/>
      <c r="R12" s="466"/>
      <c r="S12" s="466"/>
      <c r="T12" s="241"/>
      <c r="U12" s="241"/>
      <c r="V12" s="242"/>
      <c r="W12" s="467"/>
    </row>
    <row r="13" spans="1:27" s="29" customFormat="1" ht="16.5" customHeight="1" x14ac:dyDescent="0.15">
      <c r="A13" s="317"/>
      <c r="B13" s="458" t="s">
        <v>149</v>
      </c>
      <c r="C13" s="459"/>
      <c r="D13" s="77">
        <f>D14+D17+D22+D28</f>
        <v>624516110</v>
      </c>
      <c r="E13" s="77">
        <f>E14+E17+E22+E28</f>
        <v>634883220</v>
      </c>
      <c r="F13" s="313">
        <f>E13-D13</f>
        <v>10367110</v>
      </c>
      <c r="G13" s="471"/>
      <c r="H13" s="429"/>
      <c r="I13" s="429"/>
      <c r="J13" s="429"/>
      <c r="K13" s="429"/>
      <c r="L13" s="429"/>
      <c r="M13" s="429"/>
      <c r="N13" s="429"/>
      <c r="O13" s="429"/>
      <c r="P13" s="429"/>
      <c r="Q13" s="429"/>
      <c r="R13" s="466"/>
      <c r="S13" s="466"/>
      <c r="T13" s="243"/>
      <c r="U13" s="243"/>
      <c r="V13" s="244"/>
      <c r="W13" s="467"/>
      <c r="X13" s="228"/>
    </row>
    <row r="14" spans="1:27" s="29" customFormat="1" ht="16.5" customHeight="1" x14ac:dyDescent="0.15">
      <c r="A14" s="317"/>
      <c r="B14" s="307"/>
      <c r="C14" s="318" t="s">
        <v>94</v>
      </c>
      <c r="D14" s="74">
        <v>0</v>
      </c>
      <c r="E14" s="74">
        <v>0</v>
      </c>
      <c r="F14" s="305">
        <f>E14-D14</f>
        <v>0</v>
      </c>
      <c r="G14" s="478" t="s">
        <v>197</v>
      </c>
      <c r="H14" s="438"/>
      <c r="I14" s="438"/>
      <c r="J14" s="438"/>
      <c r="K14" s="438"/>
      <c r="L14" s="438"/>
      <c r="M14" s="438"/>
      <c r="N14" s="438"/>
      <c r="O14" s="438"/>
      <c r="P14" s="438"/>
      <c r="Q14" s="83">
        <f>Q15+Q24</f>
        <v>634883220</v>
      </c>
      <c r="R14" s="245"/>
      <c r="S14" s="245"/>
      <c r="T14" s="243"/>
      <c r="U14" s="243"/>
      <c r="V14" s="243"/>
      <c r="W14" s="243"/>
      <c r="X14" s="228"/>
    </row>
    <row r="15" spans="1:27" s="29" customFormat="1" ht="16.5" customHeight="1" x14ac:dyDescent="0.15">
      <c r="A15" s="317"/>
      <c r="B15" s="306"/>
      <c r="C15" s="318"/>
      <c r="D15" s="74"/>
      <c r="E15" s="74"/>
      <c r="F15" s="305"/>
      <c r="G15" s="479" t="s">
        <v>222</v>
      </c>
      <c r="H15" s="480"/>
      <c r="I15" s="480"/>
      <c r="J15" s="480"/>
      <c r="K15" s="480"/>
      <c r="L15" s="480"/>
      <c r="M15" s="480"/>
      <c r="N15" s="480"/>
      <c r="O15" s="480"/>
      <c r="P15" s="480"/>
      <c r="Q15" s="389">
        <f>SUM(Q16:Q23)</f>
        <v>597072460</v>
      </c>
      <c r="R15" s="245"/>
      <c r="S15" s="245"/>
      <c r="T15" s="243"/>
      <c r="U15" s="243"/>
      <c r="V15" s="243"/>
      <c r="W15" s="243"/>
      <c r="X15" s="228"/>
    </row>
    <row r="16" spans="1:27" s="29" customFormat="1" ht="16.5" customHeight="1" x14ac:dyDescent="0.15">
      <c r="A16" s="317"/>
      <c r="B16" s="306"/>
      <c r="C16" s="318"/>
      <c r="D16" s="74"/>
      <c r="E16" s="74"/>
      <c r="F16" s="305"/>
      <c r="G16" s="477" t="s">
        <v>299</v>
      </c>
      <c r="H16" s="426"/>
      <c r="I16" s="426"/>
      <c r="J16" s="426"/>
      <c r="K16" s="426"/>
      <c r="L16" s="426"/>
      <c r="M16" s="426"/>
      <c r="N16" s="426"/>
      <c r="O16" s="426"/>
      <c r="P16" s="426"/>
      <c r="Q16" s="84">
        <v>335534000</v>
      </c>
      <c r="R16" s="246"/>
      <c r="S16" s="246"/>
      <c r="T16" s="243"/>
      <c r="U16" s="243"/>
      <c r="V16" s="243"/>
      <c r="W16" s="243"/>
      <c r="X16" s="228"/>
    </row>
    <row r="17" spans="1:24" s="29" customFormat="1" ht="20.25" customHeight="1" x14ac:dyDescent="0.15">
      <c r="A17" s="320"/>
      <c r="B17" s="306"/>
      <c r="C17" s="321" t="s">
        <v>138</v>
      </c>
      <c r="D17" s="80">
        <v>64575068</v>
      </c>
      <c r="E17" s="80">
        <v>65544470</v>
      </c>
      <c r="F17" s="322">
        <f>E17-D17</f>
        <v>969402</v>
      </c>
      <c r="G17" s="477" t="s">
        <v>43</v>
      </c>
      <c r="H17" s="426"/>
      <c r="I17" s="426"/>
      <c r="J17" s="426"/>
      <c r="K17" s="426"/>
      <c r="L17" s="426"/>
      <c r="M17" s="426"/>
      <c r="N17" s="426"/>
      <c r="O17" s="426"/>
      <c r="P17" s="426"/>
      <c r="Q17" s="84">
        <v>123251600</v>
      </c>
      <c r="R17" s="246"/>
      <c r="S17" s="246"/>
      <c r="T17" s="243"/>
      <c r="U17" s="243"/>
      <c r="V17" s="247"/>
      <c r="W17" s="243"/>
      <c r="X17" s="228"/>
    </row>
    <row r="18" spans="1:24" s="29" customFormat="1" ht="20.25" customHeight="1" x14ac:dyDescent="0.15">
      <c r="A18" s="320"/>
      <c r="B18" s="306"/>
      <c r="C18" s="306"/>
      <c r="D18" s="74"/>
      <c r="E18" s="74"/>
      <c r="F18" s="305"/>
      <c r="G18" s="345" t="s">
        <v>29</v>
      </c>
      <c r="H18" s="84"/>
      <c r="I18" s="84"/>
      <c r="J18" s="84"/>
      <c r="K18" s="84"/>
      <c r="L18" s="84"/>
      <c r="M18" s="84"/>
      <c r="N18" s="84"/>
      <c r="O18" s="84"/>
      <c r="P18" s="84"/>
      <c r="Q18" s="84">
        <v>42570050</v>
      </c>
      <c r="R18" s="246"/>
      <c r="S18" s="246"/>
      <c r="T18" s="243"/>
      <c r="U18" s="243"/>
      <c r="V18" s="247"/>
      <c r="W18" s="243"/>
      <c r="X18" s="228"/>
    </row>
    <row r="19" spans="1:24" s="29" customFormat="1" ht="20.25" customHeight="1" x14ac:dyDescent="0.15">
      <c r="A19" s="320"/>
      <c r="B19" s="306"/>
      <c r="C19" s="306"/>
      <c r="D19" s="74"/>
      <c r="E19" s="74"/>
      <c r="F19" s="305"/>
      <c r="G19" s="345" t="s">
        <v>287</v>
      </c>
      <c r="H19" s="429"/>
      <c r="I19" s="429"/>
      <c r="J19" s="429"/>
      <c r="K19" s="429"/>
      <c r="L19" s="84"/>
      <c r="M19" s="84"/>
      <c r="N19" s="84"/>
      <c r="O19" s="84"/>
      <c r="P19" s="84"/>
      <c r="Q19" s="239">
        <v>47826810</v>
      </c>
      <c r="R19" s="248"/>
      <c r="S19" s="248"/>
      <c r="T19" s="249"/>
      <c r="U19" s="249"/>
      <c r="V19" s="249"/>
      <c r="W19" s="250"/>
      <c r="X19" s="228"/>
    </row>
    <row r="20" spans="1:24" s="29" customFormat="1" ht="20.25" customHeight="1" x14ac:dyDescent="0.15">
      <c r="A20" s="320"/>
      <c r="B20" s="306"/>
      <c r="C20" s="306"/>
      <c r="D20" s="74"/>
      <c r="E20" s="74"/>
      <c r="F20" s="305"/>
      <c r="G20" s="345" t="s">
        <v>24</v>
      </c>
      <c r="H20" s="429"/>
      <c r="I20" s="429"/>
      <c r="J20" s="429"/>
      <c r="K20" s="429"/>
      <c r="L20" s="84"/>
      <c r="M20" s="84"/>
      <c r="N20" s="84"/>
      <c r="O20" s="84"/>
      <c r="P20" s="84"/>
      <c r="Q20" s="131">
        <v>21090000</v>
      </c>
      <c r="X20" s="228"/>
    </row>
    <row r="21" spans="1:24" s="29" customFormat="1" ht="20.25" customHeight="1" x14ac:dyDescent="0.15">
      <c r="A21" s="320"/>
      <c r="B21" s="306"/>
      <c r="C21" s="323"/>
      <c r="D21" s="78"/>
      <c r="E21" s="78"/>
      <c r="F21" s="324"/>
      <c r="G21" s="345" t="s">
        <v>21</v>
      </c>
      <c r="H21" s="429"/>
      <c r="I21" s="429"/>
      <c r="J21" s="429"/>
      <c r="K21" s="429"/>
      <c r="L21" s="84"/>
      <c r="M21" s="84"/>
      <c r="N21" s="84"/>
      <c r="O21" s="84"/>
      <c r="P21" s="84"/>
      <c r="Q21" s="131">
        <v>4800000</v>
      </c>
      <c r="V21" s="218"/>
    </row>
    <row r="22" spans="1:24" s="29" customFormat="1" ht="20.25" customHeight="1" x14ac:dyDescent="0.15">
      <c r="A22" s="320"/>
      <c r="B22" s="306"/>
      <c r="C22" s="306" t="s">
        <v>16</v>
      </c>
      <c r="D22" s="74">
        <v>559941042</v>
      </c>
      <c r="E22" s="74">
        <v>569338750</v>
      </c>
      <c r="F22" s="305">
        <f>E22-D22</f>
        <v>9397708</v>
      </c>
      <c r="G22" s="345" t="s">
        <v>25</v>
      </c>
      <c r="H22" s="429"/>
      <c r="I22" s="429"/>
      <c r="J22" s="429"/>
      <c r="K22" s="429"/>
      <c r="L22" s="84"/>
      <c r="M22" s="84"/>
      <c r="N22" s="84"/>
      <c r="O22" s="84"/>
      <c r="P22" s="84"/>
      <c r="Q22" s="131">
        <v>16000000</v>
      </c>
    </row>
    <row r="23" spans="1:24" s="29" customFormat="1" ht="20.25" customHeight="1" x14ac:dyDescent="0.15">
      <c r="A23" s="320"/>
      <c r="B23" s="306"/>
      <c r="C23" s="306"/>
      <c r="D23" s="74"/>
      <c r="E23" s="74"/>
      <c r="F23" s="305"/>
      <c r="G23" s="346" t="s">
        <v>32</v>
      </c>
      <c r="H23" s="481"/>
      <c r="I23" s="481"/>
      <c r="J23" s="481"/>
      <c r="K23" s="481"/>
      <c r="L23" s="347"/>
      <c r="M23" s="347"/>
      <c r="N23" s="347"/>
      <c r="O23" s="347"/>
      <c r="P23" s="347"/>
      <c r="Q23" s="131">
        <v>6000000</v>
      </c>
    </row>
    <row r="24" spans="1:24" s="29" customFormat="1" ht="20.25" customHeight="1" x14ac:dyDescent="0.15">
      <c r="A24" s="317"/>
      <c r="B24" s="306"/>
      <c r="C24" s="306"/>
      <c r="D24" s="74"/>
      <c r="E24" s="74"/>
      <c r="F24" s="305"/>
      <c r="G24" s="386" t="s">
        <v>86</v>
      </c>
      <c r="H24" s="387"/>
      <c r="I24" s="388"/>
      <c r="J24" s="388"/>
      <c r="K24" s="388"/>
      <c r="L24" s="388"/>
      <c r="M24" s="388"/>
      <c r="N24" s="388"/>
      <c r="O24" s="388"/>
      <c r="P24" s="388"/>
      <c r="Q24" s="373">
        <f>Q25+Q26</f>
        <v>37810760</v>
      </c>
    </row>
    <row r="25" spans="1:24" s="29" customFormat="1" ht="20.25" customHeight="1" x14ac:dyDescent="0.15">
      <c r="A25" s="317"/>
      <c r="B25" s="306"/>
      <c r="C25" s="306"/>
      <c r="D25" s="74"/>
      <c r="E25" s="74"/>
      <c r="F25" s="305"/>
      <c r="G25" s="325" t="s">
        <v>23</v>
      </c>
      <c r="H25" s="76">
        <v>212420</v>
      </c>
      <c r="I25" s="72" t="s">
        <v>48</v>
      </c>
      <c r="J25" s="72" t="s">
        <v>81</v>
      </c>
      <c r="K25" s="72">
        <v>14</v>
      </c>
      <c r="L25" s="72" t="s">
        <v>45</v>
      </c>
      <c r="M25" s="72" t="s">
        <v>81</v>
      </c>
      <c r="N25" s="72">
        <v>12</v>
      </c>
      <c r="O25" s="72" t="s">
        <v>75</v>
      </c>
      <c r="P25" s="72" t="s">
        <v>76</v>
      </c>
      <c r="Q25" s="131">
        <f>H25*K25*N25</f>
        <v>35686560</v>
      </c>
    </row>
    <row r="26" spans="1:24" s="29" customFormat="1" ht="20.25" customHeight="1" x14ac:dyDescent="0.15">
      <c r="A26" s="317"/>
      <c r="B26" s="306"/>
      <c r="C26" s="306"/>
      <c r="D26" s="74"/>
      <c r="E26" s="74"/>
      <c r="F26" s="305"/>
      <c r="G26" s="325"/>
      <c r="H26" s="76">
        <v>212420</v>
      </c>
      <c r="I26" s="72" t="s">
        <v>48</v>
      </c>
      <c r="J26" s="72" t="s">
        <v>81</v>
      </c>
      <c r="K26" s="72">
        <v>1</v>
      </c>
      <c r="L26" s="72" t="s">
        <v>45</v>
      </c>
      <c r="M26" s="72" t="s">
        <v>81</v>
      </c>
      <c r="N26" s="72">
        <v>10</v>
      </c>
      <c r="O26" s="72" t="s">
        <v>75</v>
      </c>
      <c r="P26" s="72" t="s">
        <v>76</v>
      </c>
      <c r="Q26" s="131">
        <f>H26*K26*N26</f>
        <v>2124200</v>
      </c>
    </row>
    <row r="27" spans="1:24" s="29" customFormat="1" ht="20.25" customHeight="1" x14ac:dyDescent="0.15">
      <c r="A27" s="317"/>
      <c r="B27" s="306"/>
      <c r="C27" s="306"/>
      <c r="D27" s="74"/>
      <c r="E27" s="74"/>
      <c r="F27" s="305"/>
      <c r="G27" s="325"/>
      <c r="H27" s="76"/>
      <c r="I27" s="72"/>
      <c r="J27" s="72"/>
      <c r="K27" s="72"/>
      <c r="L27" s="72"/>
      <c r="M27" s="72"/>
      <c r="N27" s="72"/>
      <c r="O27" s="72"/>
      <c r="P27" s="72"/>
      <c r="Q27" s="131"/>
    </row>
    <row r="28" spans="1:24" s="29" customFormat="1" ht="20.25" customHeight="1" x14ac:dyDescent="0.15">
      <c r="A28" s="317"/>
      <c r="B28" s="306"/>
      <c r="C28" s="321" t="s">
        <v>83</v>
      </c>
      <c r="D28" s="80">
        <v>0</v>
      </c>
      <c r="E28" s="80"/>
      <c r="F28" s="322">
        <f>E28-D28</f>
        <v>0</v>
      </c>
      <c r="G28" s="319"/>
      <c r="H28" s="214"/>
      <c r="I28" s="214"/>
      <c r="J28" s="214"/>
      <c r="K28" s="214"/>
      <c r="L28" s="214"/>
      <c r="M28" s="214"/>
      <c r="N28" s="214"/>
      <c r="O28" s="72"/>
      <c r="P28" s="72"/>
      <c r="Q28" s="73"/>
      <c r="R28" s="153"/>
      <c r="S28" s="153"/>
      <c r="T28" s="153"/>
      <c r="U28" s="153"/>
      <c r="V28" s="153"/>
      <c r="W28" s="230"/>
    </row>
    <row r="29" spans="1:24" s="29" customFormat="1" ht="20.25" customHeight="1" x14ac:dyDescent="0.15">
      <c r="A29" s="317"/>
      <c r="B29" s="306"/>
      <c r="C29" s="306"/>
      <c r="D29" s="74"/>
      <c r="E29" s="74"/>
      <c r="F29" s="305"/>
      <c r="G29" s="326"/>
      <c r="H29" s="327"/>
      <c r="I29" s="315"/>
      <c r="J29" s="328"/>
      <c r="K29" s="315"/>
      <c r="L29" s="315"/>
      <c r="M29" s="328"/>
      <c r="N29" s="315"/>
      <c r="O29" s="315"/>
      <c r="P29" s="315"/>
      <c r="Q29" s="219"/>
      <c r="R29" s="153"/>
      <c r="S29" s="153"/>
      <c r="T29" s="153"/>
      <c r="U29" s="153"/>
      <c r="V29" s="153"/>
      <c r="W29" s="153"/>
    </row>
    <row r="30" spans="1:24" s="29" customFormat="1" ht="20.25" customHeight="1" x14ac:dyDescent="0.15">
      <c r="A30" s="463" t="s">
        <v>153</v>
      </c>
      <c r="B30" s="464"/>
      <c r="C30" s="465"/>
      <c r="D30" s="71">
        <f>D31</f>
        <v>15704000</v>
      </c>
      <c r="E30" s="71">
        <f>E31</f>
        <v>15804000</v>
      </c>
      <c r="F30" s="71">
        <f>E30-D30</f>
        <v>100000</v>
      </c>
      <c r="G30" s="329"/>
      <c r="H30" s="79"/>
      <c r="I30" s="316"/>
      <c r="J30" s="316"/>
      <c r="K30" s="316"/>
      <c r="L30" s="316"/>
      <c r="M30" s="316"/>
      <c r="N30" s="316"/>
      <c r="O30" s="316"/>
      <c r="P30" s="316"/>
      <c r="Q30" s="330"/>
    </row>
    <row r="31" spans="1:24" s="29" customFormat="1" ht="20.25" customHeight="1" x14ac:dyDescent="0.15">
      <c r="A31" s="317"/>
      <c r="B31" s="312" t="s">
        <v>172</v>
      </c>
      <c r="C31" s="312"/>
      <c r="D31" s="77">
        <f>D32+D39</f>
        <v>15704000</v>
      </c>
      <c r="E31" s="77">
        <f>E32+E39</f>
        <v>15804000</v>
      </c>
      <c r="F31" s="77">
        <f>E31-D31</f>
        <v>100000</v>
      </c>
      <c r="G31" s="305"/>
      <c r="H31" s="76"/>
      <c r="I31" s="72"/>
      <c r="J31" s="72"/>
      <c r="K31" s="72"/>
      <c r="L31" s="72"/>
      <c r="M31" s="72"/>
      <c r="N31" s="72"/>
      <c r="O31" s="72"/>
      <c r="P31" s="72"/>
      <c r="Q31" s="73"/>
    </row>
    <row r="32" spans="1:24" s="29" customFormat="1" ht="20.25" customHeight="1" x14ac:dyDescent="0.15">
      <c r="A32" s="317"/>
      <c r="B32" s="306"/>
      <c r="C32" s="306" t="s">
        <v>135</v>
      </c>
      <c r="D32" s="74">
        <v>13784000</v>
      </c>
      <c r="E32" s="74">
        <f>Q32</f>
        <v>13884000</v>
      </c>
      <c r="F32" s="308">
        <f>E32-D32</f>
        <v>100000</v>
      </c>
      <c r="G32" s="309" t="s">
        <v>169</v>
      </c>
      <c r="H32" s="76"/>
      <c r="I32" s="72"/>
      <c r="J32" s="72"/>
      <c r="K32" s="72"/>
      <c r="L32" s="72"/>
      <c r="M32" s="72"/>
      <c r="N32" s="72"/>
      <c r="O32" s="72"/>
      <c r="P32" s="72"/>
      <c r="Q32" s="310">
        <f>Q33+Q34+Q35+Q36+Q37</f>
        <v>13884000</v>
      </c>
    </row>
    <row r="33" spans="1:27" s="29" customFormat="1" ht="20.25" customHeight="1" x14ac:dyDescent="0.15">
      <c r="A33" s="317"/>
      <c r="B33" s="306"/>
      <c r="C33" s="306"/>
      <c r="D33" s="74"/>
      <c r="E33" s="74"/>
      <c r="F33" s="74"/>
      <c r="G33" s="100" t="s">
        <v>85</v>
      </c>
      <c r="H33" s="214">
        <v>50000</v>
      </c>
      <c r="I33" s="72" t="s">
        <v>48</v>
      </c>
      <c r="J33" s="72" t="s">
        <v>81</v>
      </c>
      <c r="K33" s="72">
        <v>12</v>
      </c>
      <c r="L33" s="72" t="s">
        <v>75</v>
      </c>
      <c r="M33" s="72"/>
      <c r="N33" s="72"/>
      <c r="O33" s="72"/>
      <c r="P33" s="72" t="s">
        <v>76</v>
      </c>
      <c r="Q33" s="73">
        <f>H33*K33</f>
        <v>600000</v>
      </c>
    </row>
    <row r="34" spans="1:27" s="29" customFormat="1" ht="20.25" customHeight="1" x14ac:dyDescent="0.15">
      <c r="A34" s="317"/>
      <c r="B34" s="306"/>
      <c r="C34" s="306"/>
      <c r="D34" s="74"/>
      <c r="E34" s="74"/>
      <c r="F34" s="74"/>
      <c r="G34" s="380" t="s">
        <v>307</v>
      </c>
      <c r="H34" s="214">
        <v>100000</v>
      </c>
      <c r="I34" s="381" t="s">
        <v>308</v>
      </c>
      <c r="J34" s="381" t="s">
        <v>309</v>
      </c>
      <c r="K34" s="72">
        <v>1</v>
      </c>
      <c r="L34" s="381" t="s">
        <v>310</v>
      </c>
      <c r="M34" s="72"/>
      <c r="N34" s="72"/>
      <c r="O34" s="72"/>
      <c r="P34" s="381" t="s">
        <v>311</v>
      </c>
      <c r="Q34" s="73">
        <f>H34*K34</f>
        <v>100000</v>
      </c>
    </row>
    <row r="35" spans="1:27" s="29" customFormat="1" ht="20.25" customHeight="1" x14ac:dyDescent="0.15">
      <c r="A35" s="317"/>
      <c r="B35" s="306"/>
      <c r="C35" s="306"/>
      <c r="D35" s="74"/>
      <c r="E35" s="74"/>
      <c r="F35" s="74"/>
      <c r="G35" s="100" t="s">
        <v>264</v>
      </c>
      <c r="H35" s="214">
        <v>914000</v>
      </c>
      <c r="I35" s="72" t="s">
        <v>48</v>
      </c>
      <c r="J35" s="72" t="s">
        <v>55</v>
      </c>
      <c r="K35" s="72">
        <v>1</v>
      </c>
      <c r="L35" s="72" t="s">
        <v>77</v>
      </c>
      <c r="M35" s="72"/>
      <c r="N35" s="72"/>
      <c r="O35" s="72"/>
      <c r="P35" s="72" t="s">
        <v>76</v>
      </c>
      <c r="Q35" s="73">
        <f>H35*1</f>
        <v>914000</v>
      </c>
    </row>
    <row r="36" spans="1:27" s="29" customFormat="1" ht="20.25" customHeight="1" x14ac:dyDescent="0.15">
      <c r="A36" s="317"/>
      <c r="B36" s="306"/>
      <c r="C36" s="306"/>
      <c r="D36" s="74"/>
      <c r="E36" s="74"/>
      <c r="F36" s="74"/>
      <c r="G36" s="100" t="s">
        <v>282</v>
      </c>
      <c r="H36" s="214">
        <v>1000000</v>
      </c>
      <c r="I36" s="72" t="s">
        <v>48</v>
      </c>
      <c r="J36" s="72" t="s">
        <v>55</v>
      </c>
      <c r="K36" s="72">
        <v>4</v>
      </c>
      <c r="L36" s="72" t="s">
        <v>77</v>
      </c>
      <c r="M36" s="72"/>
      <c r="N36" s="72"/>
      <c r="O36" s="72"/>
      <c r="P36" s="72" t="s">
        <v>76</v>
      </c>
      <c r="Q36" s="73">
        <f>H36*K36</f>
        <v>4000000</v>
      </c>
    </row>
    <row r="37" spans="1:27" s="29" customFormat="1" ht="30.75" customHeight="1" x14ac:dyDescent="0.15">
      <c r="A37" s="317"/>
      <c r="B37" s="306"/>
      <c r="C37" s="306"/>
      <c r="D37" s="74"/>
      <c r="E37" s="74"/>
      <c r="F37" s="74"/>
      <c r="G37" s="354" t="s">
        <v>289</v>
      </c>
      <c r="H37" s="214">
        <v>8270000</v>
      </c>
      <c r="I37" s="72" t="s">
        <v>48</v>
      </c>
      <c r="J37" s="72" t="s">
        <v>81</v>
      </c>
      <c r="K37" s="72">
        <v>1</v>
      </c>
      <c r="L37" s="426" t="s">
        <v>58</v>
      </c>
      <c r="M37" s="426"/>
      <c r="N37" s="72"/>
      <c r="O37" s="427" t="s">
        <v>76</v>
      </c>
      <c r="P37" s="427"/>
      <c r="Q37" s="73">
        <f>H37*K37</f>
        <v>8270000</v>
      </c>
    </row>
    <row r="38" spans="1:27" s="29" customFormat="1" ht="20.25" customHeight="1" x14ac:dyDescent="0.15">
      <c r="A38" s="317"/>
      <c r="B38" s="306"/>
      <c r="C38" s="323"/>
      <c r="D38" s="78"/>
      <c r="E38" s="78"/>
      <c r="F38" s="78"/>
      <c r="G38" s="331"/>
      <c r="H38" s="332"/>
      <c r="I38" s="332"/>
      <c r="J38" s="332"/>
      <c r="K38" s="332"/>
      <c r="L38" s="332"/>
      <c r="M38" s="332"/>
      <c r="N38" s="332"/>
      <c r="O38" s="332"/>
      <c r="P38" s="332"/>
      <c r="Q38" s="333"/>
    </row>
    <row r="39" spans="1:27" s="29" customFormat="1" ht="20.25" customHeight="1" x14ac:dyDescent="0.15">
      <c r="A39" s="320"/>
      <c r="B39" s="306"/>
      <c r="C39" s="321" t="s">
        <v>122</v>
      </c>
      <c r="D39" s="80">
        <v>1920000</v>
      </c>
      <c r="E39" s="80">
        <f>Q39</f>
        <v>1920000</v>
      </c>
      <c r="F39" s="80">
        <f>E39-D39</f>
        <v>0</v>
      </c>
      <c r="G39" s="334" t="s">
        <v>182</v>
      </c>
      <c r="H39" s="81"/>
      <c r="I39" s="82"/>
      <c r="J39" s="82"/>
      <c r="K39" s="82"/>
      <c r="L39" s="82"/>
      <c r="M39" s="82"/>
      <c r="N39" s="82"/>
      <c r="O39" s="82"/>
      <c r="P39" s="82"/>
      <c r="Q39" s="310">
        <f>Q40+Q41</f>
        <v>1920000</v>
      </c>
    </row>
    <row r="40" spans="1:27" s="29" customFormat="1" ht="20.25" customHeight="1" x14ac:dyDescent="0.15">
      <c r="A40" s="320"/>
      <c r="B40" s="306"/>
      <c r="C40" s="306"/>
      <c r="D40" s="74"/>
      <c r="E40" s="74"/>
      <c r="F40" s="74"/>
      <c r="G40" s="100" t="s">
        <v>156</v>
      </c>
      <c r="H40" s="76">
        <v>160000</v>
      </c>
      <c r="I40" s="72" t="s">
        <v>48</v>
      </c>
      <c r="J40" s="75" t="s">
        <v>51</v>
      </c>
      <c r="K40" s="72">
        <v>12</v>
      </c>
      <c r="L40" s="72" t="s">
        <v>75</v>
      </c>
      <c r="M40" s="72"/>
      <c r="N40" s="72"/>
      <c r="O40" s="72"/>
      <c r="P40" s="72" t="s">
        <v>76</v>
      </c>
      <c r="Q40" s="73">
        <f>H40*K40</f>
        <v>1920000</v>
      </c>
    </row>
    <row r="41" spans="1:27" s="29" customFormat="1" ht="20.25" customHeight="1" x14ac:dyDescent="0.15">
      <c r="A41" s="335"/>
      <c r="B41" s="312"/>
      <c r="C41" s="312"/>
      <c r="D41" s="77"/>
      <c r="E41" s="77"/>
      <c r="F41" s="77"/>
      <c r="G41" s="336"/>
      <c r="H41" s="314"/>
      <c r="I41" s="314"/>
      <c r="J41" s="314"/>
      <c r="K41" s="314"/>
      <c r="L41" s="314"/>
      <c r="M41" s="314"/>
      <c r="N41" s="314"/>
      <c r="O41" s="314"/>
      <c r="P41" s="315"/>
      <c r="Q41" s="219"/>
    </row>
    <row r="42" spans="1:27" s="29" customFormat="1" ht="18" customHeight="1" x14ac:dyDescent="0.15">
      <c r="A42" s="463" t="s">
        <v>165</v>
      </c>
      <c r="B42" s="464"/>
      <c r="C42" s="465"/>
      <c r="D42" s="71">
        <f>D43</f>
        <v>1000000</v>
      </c>
      <c r="E42" s="71">
        <f>E43</f>
        <v>1000000</v>
      </c>
      <c r="F42" s="71">
        <f>E42-D42</f>
        <v>0</v>
      </c>
      <c r="G42" s="329"/>
      <c r="H42" s="79"/>
      <c r="I42" s="316"/>
      <c r="J42" s="316"/>
      <c r="K42" s="316"/>
      <c r="L42" s="316"/>
      <c r="M42" s="316"/>
      <c r="N42" s="316"/>
      <c r="O42" s="316"/>
      <c r="P42" s="316"/>
      <c r="Q42" s="330"/>
    </row>
    <row r="43" spans="1:27" s="29" customFormat="1" ht="18" customHeight="1" x14ac:dyDescent="0.15">
      <c r="A43" s="317"/>
      <c r="B43" s="458" t="s">
        <v>154</v>
      </c>
      <c r="C43" s="459"/>
      <c r="D43" s="77">
        <f>D44</f>
        <v>1000000</v>
      </c>
      <c r="E43" s="77">
        <f>E44</f>
        <v>1000000</v>
      </c>
      <c r="F43" s="77">
        <f>E43-D43</f>
        <v>0</v>
      </c>
      <c r="G43" s="305"/>
      <c r="H43" s="76"/>
      <c r="I43" s="72"/>
      <c r="J43" s="72"/>
      <c r="K43" s="72"/>
      <c r="L43" s="72"/>
      <c r="M43" s="72"/>
      <c r="N43" s="72"/>
      <c r="O43" s="72"/>
      <c r="P43" s="72"/>
      <c r="Q43" s="73"/>
    </row>
    <row r="44" spans="1:27" s="29" customFormat="1" ht="18" customHeight="1" x14ac:dyDescent="0.15">
      <c r="A44" s="317"/>
      <c r="B44" s="306"/>
      <c r="C44" s="306" t="s">
        <v>10</v>
      </c>
      <c r="D44" s="74">
        <v>1000000</v>
      </c>
      <c r="E44" s="74">
        <f>Q44</f>
        <v>1000000</v>
      </c>
      <c r="F44" s="308">
        <f>E44-D44</f>
        <v>0</v>
      </c>
      <c r="G44" s="309" t="s">
        <v>150</v>
      </c>
      <c r="H44" s="76">
        <v>1000000</v>
      </c>
      <c r="I44" s="72" t="s">
        <v>48</v>
      </c>
      <c r="J44" s="72" t="s">
        <v>55</v>
      </c>
      <c r="K44" s="72">
        <v>1</v>
      </c>
      <c r="L44" s="72" t="s">
        <v>77</v>
      </c>
      <c r="M44" s="72"/>
      <c r="N44" s="72"/>
      <c r="O44" s="72"/>
      <c r="P44" s="72" t="s">
        <v>76</v>
      </c>
      <c r="Q44" s="310">
        <f>H44*K44</f>
        <v>1000000</v>
      </c>
    </row>
    <row r="45" spans="1:27" s="29" customFormat="1" ht="18" customHeight="1" x14ac:dyDescent="0.15">
      <c r="A45" s="317"/>
      <c r="B45" s="306"/>
      <c r="C45" s="306"/>
      <c r="D45" s="74"/>
      <c r="E45" s="74"/>
      <c r="F45" s="74"/>
      <c r="G45" s="100"/>
      <c r="H45" s="76"/>
      <c r="I45" s="72"/>
      <c r="J45" s="75"/>
      <c r="K45" s="72"/>
      <c r="L45" s="72"/>
      <c r="M45" s="72"/>
      <c r="N45" s="72"/>
      <c r="O45" s="72"/>
      <c r="P45" s="72"/>
      <c r="Q45" s="73"/>
    </row>
    <row r="46" spans="1:27" s="29" customFormat="1" ht="18" customHeight="1" x14ac:dyDescent="0.15">
      <c r="A46" s="337"/>
      <c r="B46" s="312"/>
      <c r="C46" s="312"/>
      <c r="D46" s="77"/>
      <c r="E46" s="77"/>
      <c r="F46" s="77"/>
      <c r="G46" s="474"/>
      <c r="H46" s="475"/>
      <c r="I46" s="475"/>
      <c r="J46" s="475"/>
      <c r="K46" s="475"/>
      <c r="L46" s="475"/>
      <c r="M46" s="475"/>
      <c r="N46" s="475"/>
      <c r="O46" s="475"/>
      <c r="P46" s="475"/>
      <c r="Q46" s="476"/>
      <c r="AA46" s="45"/>
    </row>
    <row r="47" spans="1:27" s="29" customFormat="1" ht="18" customHeight="1" x14ac:dyDescent="0.15">
      <c r="A47" s="522" t="s">
        <v>181</v>
      </c>
      <c r="B47" s="523"/>
      <c r="C47" s="524"/>
      <c r="D47" s="525">
        <f>D48</f>
        <v>12000000</v>
      </c>
      <c r="E47" s="525">
        <f>E48</f>
        <v>19847507</v>
      </c>
      <c r="F47" s="525">
        <f>E47-D47</f>
        <v>7847507</v>
      </c>
      <c r="G47" s="526"/>
      <c r="H47" s="527"/>
      <c r="I47" s="528"/>
      <c r="J47" s="528"/>
      <c r="K47" s="528"/>
      <c r="L47" s="528"/>
      <c r="M47" s="528"/>
      <c r="N47" s="528"/>
      <c r="O47" s="528"/>
      <c r="P47" s="528"/>
      <c r="Q47" s="529"/>
    </row>
    <row r="48" spans="1:27" s="29" customFormat="1" ht="18" customHeight="1" x14ac:dyDescent="0.15">
      <c r="A48" s="530"/>
      <c r="B48" s="531" t="s">
        <v>159</v>
      </c>
      <c r="C48" s="532"/>
      <c r="D48" s="533">
        <f>D49+D51</f>
        <v>12000000</v>
      </c>
      <c r="E48" s="533">
        <f>E49+E51</f>
        <v>19847507</v>
      </c>
      <c r="F48" s="533">
        <f>E48-D48</f>
        <v>7847507</v>
      </c>
      <c r="G48" s="526"/>
      <c r="H48" s="527"/>
      <c r="I48" s="528"/>
      <c r="J48" s="528"/>
      <c r="K48" s="528"/>
      <c r="L48" s="528"/>
      <c r="M48" s="528"/>
      <c r="N48" s="528"/>
      <c r="O48" s="528"/>
      <c r="P48" s="528"/>
      <c r="Q48" s="529"/>
    </row>
    <row r="49" spans="1:17" s="29" customFormat="1" ht="18" customHeight="1" x14ac:dyDescent="0.15">
      <c r="A49" s="530"/>
      <c r="B49" s="534"/>
      <c r="C49" s="534" t="s">
        <v>131</v>
      </c>
      <c r="D49" s="535">
        <v>10000000</v>
      </c>
      <c r="E49" s="535">
        <f>Q49</f>
        <v>13739634</v>
      </c>
      <c r="F49" s="535">
        <f>E49-D49</f>
        <v>3739634</v>
      </c>
      <c r="G49" s="536" t="s">
        <v>151</v>
      </c>
      <c r="H49" s="527"/>
      <c r="I49" s="528"/>
      <c r="J49" s="528"/>
      <c r="K49" s="528"/>
      <c r="L49" s="528"/>
      <c r="M49" s="528"/>
      <c r="N49" s="528"/>
      <c r="O49" s="528"/>
      <c r="P49" s="528"/>
      <c r="Q49" s="537">
        <f>SUM(Q50:Q50)</f>
        <v>13739634</v>
      </c>
    </row>
    <row r="50" spans="1:17" s="29" customFormat="1" ht="18" customHeight="1" x14ac:dyDescent="0.15">
      <c r="A50" s="530"/>
      <c r="B50" s="534"/>
      <c r="C50" s="538"/>
      <c r="D50" s="539"/>
      <c r="E50" s="539"/>
      <c r="F50" s="539"/>
      <c r="G50" s="540" t="s">
        <v>151</v>
      </c>
      <c r="H50" s="541">
        <v>13739634</v>
      </c>
      <c r="I50" s="542"/>
      <c r="J50" s="542"/>
      <c r="K50" s="542"/>
      <c r="L50" s="542"/>
      <c r="M50" s="542"/>
      <c r="N50" s="542"/>
      <c r="O50" s="542"/>
      <c r="P50" s="542" t="s">
        <v>76</v>
      </c>
      <c r="Q50" s="543">
        <f>H50</f>
        <v>13739634</v>
      </c>
    </row>
    <row r="51" spans="1:17" s="29" customFormat="1" ht="18" customHeight="1" x14ac:dyDescent="0.15">
      <c r="A51" s="530"/>
      <c r="B51" s="534"/>
      <c r="C51" s="534" t="s">
        <v>6</v>
      </c>
      <c r="D51" s="535">
        <v>2000000</v>
      </c>
      <c r="E51" s="535">
        <f>Q51</f>
        <v>6107873</v>
      </c>
      <c r="F51" s="535">
        <f>E51-D51</f>
        <v>4107873</v>
      </c>
      <c r="G51" s="536" t="s">
        <v>151</v>
      </c>
      <c r="H51" s="527"/>
      <c r="I51" s="528"/>
      <c r="J51" s="528"/>
      <c r="K51" s="528"/>
      <c r="L51" s="528"/>
      <c r="M51" s="528"/>
      <c r="N51" s="528"/>
      <c r="O51" s="528"/>
      <c r="P51" s="528"/>
      <c r="Q51" s="537">
        <f>Q52</f>
        <v>6107873</v>
      </c>
    </row>
    <row r="52" spans="1:17" s="29" customFormat="1" ht="18" customHeight="1" x14ac:dyDescent="0.15">
      <c r="A52" s="530"/>
      <c r="B52" s="534"/>
      <c r="C52" s="534"/>
      <c r="D52" s="535"/>
      <c r="E52" s="535"/>
      <c r="F52" s="535"/>
      <c r="G52" s="544" t="s">
        <v>114</v>
      </c>
      <c r="H52" s="527">
        <v>6107873</v>
      </c>
      <c r="I52" s="528"/>
      <c r="J52" s="528"/>
      <c r="K52" s="528"/>
      <c r="L52" s="528"/>
      <c r="M52" s="528"/>
      <c r="N52" s="528"/>
      <c r="O52" s="528"/>
      <c r="P52" s="528" t="s">
        <v>76</v>
      </c>
      <c r="Q52" s="529">
        <f>H52</f>
        <v>6107873</v>
      </c>
    </row>
    <row r="53" spans="1:17" s="29" customFormat="1" ht="18" customHeight="1" x14ac:dyDescent="0.15">
      <c r="A53" s="463" t="s">
        <v>155</v>
      </c>
      <c r="B53" s="464"/>
      <c r="C53" s="465"/>
      <c r="D53" s="71">
        <f>D54</f>
        <v>7500000</v>
      </c>
      <c r="E53" s="71">
        <f>E54</f>
        <v>7500000</v>
      </c>
      <c r="F53" s="71">
        <f>E53-D53</f>
        <v>0</v>
      </c>
      <c r="G53" s="329"/>
      <c r="H53" s="79"/>
      <c r="I53" s="316"/>
      <c r="J53" s="316"/>
      <c r="K53" s="316"/>
      <c r="L53" s="316"/>
      <c r="M53" s="316"/>
      <c r="N53" s="316"/>
      <c r="O53" s="316"/>
      <c r="P53" s="316"/>
      <c r="Q53" s="330"/>
    </row>
    <row r="54" spans="1:17" s="29" customFormat="1" ht="18" customHeight="1" x14ac:dyDescent="0.15">
      <c r="A54" s="317"/>
      <c r="B54" s="456" t="s">
        <v>177</v>
      </c>
      <c r="C54" s="457"/>
      <c r="D54" s="77">
        <f>D55+D58</f>
        <v>7500000</v>
      </c>
      <c r="E54" s="77">
        <f>E55+E58</f>
        <v>7500000</v>
      </c>
      <c r="F54" s="77">
        <f>E54-D54</f>
        <v>0</v>
      </c>
      <c r="G54" s="305"/>
      <c r="H54" s="76"/>
      <c r="I54" s="72"/>
      <c r="J54" s="72"/>
      <c r="K54" s="72"/>
      <c r="L54" s="72"/>
      <c r="M54" s="72"/>
      <c r="N54" s="72"/>
      <c r="O54" s="72"/>
      <c r="P54" s="72"/>
      <c r="Q54" s="73"/>
    </row>
    <row r="55" spans="1:17" s="29" customFormat="1" ht="18" customHeight="1" x14ac:dyDescent="0.15">
      <c r="A55" s="320"/>
      <c r="B55" s="306"/>
      <c r="C55" s="321" t="s">
        <v>2</v>
      </c>
      <c r="D55" s="80">
        <v>100000</v>
      </c>
      <c r="E55" s="80">
        <f>Q55</f>
        <v>100000</v>
      </c>
      <c r="F55" s="80">
        <f>E55-D55</f>
        <v>0</v>
      </c>
      <c r="G55" s="83" t="s">
        <v>108</v>
      </c>
      <c r="H55" s="76"/>
      <c r="I55" s="72"/>
      <c r="J55" s="72"/>
      <c r="K55" s="72"/>
      <c r="L55" s="72"/>
      <c r="M55" s="72"/>
      <c r="N55" s="72"/>
      <c r="O55" s="72"/>
      <c r="P55" s="72"/>
      <c r="Q55" s="310">
        <f>Q56</f>
        <v>100000</v>
      </c>
    </row>
    <row r="56" spans="1:17" s="29" customFormat="1" ht="18" customHeight="1" x14ac:dyDescent="0.15">
      <c r="A56" s="320"/>
      <c r="B56" s="306"/>
      <c r="C56" s="306"/>
      <c r="D56" s="74"/>
      <c r="E56" s="74"/>
      <c r="F56" s="74"/>
      <c r="G56" s="76" t="s">
        <v>176</v>
      </c>
      <c r="H56" s="76"/>
      <c r="I56" s="72"/>
      <c r="J56" s="72"/>
      <c r="K56" s="72"/>
      <c r="L56" s="72"/>
      <c r="M56" s="72"/>
      <c r="N56" s="72"/>
      <c r="O56" s="72"/>
      <c r="P56" s="72" t="s">
        <v>76</v>
      </c>
      <c r="Q56" s="73">
        <v>100000</v>
      </c>
    </row>
    <row r="57" spans="1:17" s="29" customFormat="1" ht="18" customHeight="1" x14ac:dyDescent="0.15">
      <c r="A57" s="320"/>
      <c r="B57" s="306"/>
      <c r="C57" s="323"/>
      <c r="D57" s="78"/>
      <c r="E57" s="78"/>
      <c r="F57" s="78"/>
      <c r="G57" s="468"/>
      <c r="H57" s="469"/>
      <c r="I57" s="469"/>
      <c r="J57" s="469"/>
      <c r="K57" s="469"/>
      <c r="L57" s="469"/>
      <c r="M57" s="469"/>
      <c r="N57" s="469"/>
      <c r="O57" s="469"/>
      <c r="P57" s="469"/>
      <c r="Q57" s="470"/>
    </row>
    <row r="58" spans="1:17" s="29" customFormat="1" ht="18" customHeight="1" x14ac:dyDescent="0.15">
      <c r="A58" s="320"/>
      <c r="B58" s="306"/>
      <c r="C58" s="306" t="s">
        <v>119</v>
      </c>
      <c r="D58" s="74">
        <v>7400000</v>
      </c>
      <c r="E58" s="74">
        <f>Q58</f>
        <v>7400000</v>
      </c>
      <c r="F58" s="80">
        <f>E58-D58</f>
        <v>0</v>
      </c>
      <c r="G58" s="334" t="s">
        <v>168</v>
      </c>
      <c r="H58" s="81"/>
      <c r="I58" s="82"/>
      <c r="J58" s="82"/>
      <c r="K58" s="82"/>
      <c r="L58" s="82"/>
      <c r="M58" s="82"/>
      <c r="N58" s="82"/>
      <c r="O58" s="82"/>
      <c r="P58" s="82"/>
      <c r="Q58" s="310">
        <f>Q59+Q60+Q61+Q62</f>
        <v>7400000</v>
      </c>
    </row>
    <row r="59" spans="1:17" s="29" customFormat="1" ht="18" customHeight="1" x14ac:dyDescent="0.15">
      <c r="A59" s="320"/>
      <c r="B59" s="306"/>
      <c r="C59" s="306"/>
      <c r="D59" s="348"/>
      <c r="E59" s="74"/>
      <c r="F59" s="74"/>
      <c r="G59" s="100" t="s">
        <v>225</v>
      </c>
      <c r="H59" s="76">
        <v>60000</v>
      </c>
      <c r="I59" s="72" t="s">
        <v>48</v>
      </c>
      <c r="J59" s="75" t="s">
        <v>51</v>
      </c>
      <c r="K59" s="72">
        <v>10</v>
      </c>
      <c r="L59" s="72" t="s">
        <v>78</v>
      </c>
      <c r="M59" s="75" t="s">
        <v>81</v>
      </c>
      <c r="N59" s="72">
        <v>12</v>
      </c>
      <c r="O59" s="72" t="s">
        <v>75</v>
      </c>
      <c r="P59" s="72" t="s">
        <v>76</v>
      </c>
      <c r="Q59" s="73">
        <f>H59*K59*N59</f>
        <v>7200000</v>
      </c>
    </row>
    <row r="60" spans="1:17" s="29" customFormat="1" ht="18" customHeight="1" x14ac:dyDescent="0.15">
      <c r="A60" s="320"/>
      <c r="B60" s="306"/>
      <c r="C60" s="306"/>
      <c r="D60" s="348"/>
      <c r="E60" s="74"/>
      <c r="F60" s="74"/>
      <c r="G60" s="100" t="s">
        <v>89</v>
      </c>
      <c r="H60" s="76">
        <v>100000</v>
      </c>
      <c r="I60" s="72" t="s">
        <v>48</v>
      </c>
      <c r="J60" s="75" t="s">
        <v>55</v>
      </c>
      <c r="K60" s="72">
        <v>2</v>
      </c>
      <c r="L60" s="72" t="s">
        <v>78</v>
      </c>
      <c r="M60" s="75"/>
      <c r="N60" s="72"/>
      <c r="O60" s="72"/>
      <c r="P60" s="72" t="s">
        <v>76</v>
      </c>
      <c r="Q60" s="73">
        <f>H60*K60</f>
        <v>200000</v>
      </c>
    </row>
    <row r="61" spans="1:17" s="29" customFormat="1" ht="18" customHeight="1" x14ac:dyDescent="0.15">
      <c r="A61" s="320"/>
      <c r="B61" s="306"/>
      <c r="C61" s="306"/>
      <c r="D61" s="348"/>
      <c r="E61" s="74"/>
      <c r="F61" s="74"/>
      <c r="G61" s="100"/>
      <c r="H61" s="76"/>
      <c r="I61" s="72"/>
      <c r="J61" s="75"/>
      <c r="K61" s="72"/>
      <c r="L61" s="72"/>
      <c r="M61" s="75"/>
      <c r="N61" s="72"/>
      <c r="O61" s="72"/>
      <c r="P61" s="72"/>
      <c r="Q61" s="73"/>
    </row>
    <row r="62" spans="1:17" s="29" customFormat="1" ht="18" customHeight="1" x14ac:dyDescent="0.15">
      <c r="A62" s="335"/>
      <c r="B62" s="312"/>
      <c r="C62" s="312"/>
      <c r="D62" s="349"/>
      <c r="E62" s="77"/>
      <c r="F62" s="77"/>
      <c r="G62" s="313"/>
      <c r="H62" s="314"/>
      <c r="I62" s="314"/>
      <c r="J62" s="314"/>
      <c r="K62" s="314"/>
      <c r="L62" s="314"/>
      <c r="M62" s="314"/>
      <c r="N62" s="314"/>
      <c r="O62" s="314"/>
      <c r="P62" s="314"/>
      <c r="Q62" s="219"/>
    </row>
    <row r="63" spans="1:17" x14ac:dyDescent="0.15">
      <c r="A63" s="30"/>
      <c r="B63" s="30"/>
      <c r="C63" s="30"/>
      <c r="F63" s="31"/>
      <c r="G63" s="31"/>
      <c r="H63" s="32"/>
      <c r="I63" s="33"/>
      <c r="J63" s="33"/>
      <c r="K63" s="33"/>
      <c r="L63" s="33"/>
      <c r="M63" s="33"/>
      <c r="N63" s="33"/>
      <c r="O63" s="33"/>
      <c r="P63" s="33"/>
      <c r="Q63" s="31"/>
    </row>
    <row r="64" spans="1:17" x14ac:dyDescent="0.15">
      <c r="G64" s="26"/>
      <c r="H64" s="27"/>
      <c r="I64" s="28"/>
      <c r="J64" s="28"/>
      <c r="K64" s="28"/>
      <c r="L64" s="28"/>
      <c r="M64" s="28"/>
      <c r="N64" s="28"/>
      <c r="O64" s="28"/>
      <c r="P64" s="28"/>
      <c r="Q64" s="26"/>
    </row>
    <row r="65" spans="4:17" x14ac:dyDescent="0.15">
      <c r="G65" s="26"/>
      <c r="H65" s="27"/>
      <c r="I65" s="28"/>
      <c r="J65" s="28"/>
      <c r="K65" s="28"/>
      <c r="L65" s="28"/>
      <c r="M65" s="28"/>
      <c r="N65" s="28"/>
      <c r="O65" s="28"/>
      <c r="P65" s="28"/>
      <c r="Q65" s="26"/>
    </row>
    <row r="67" spans="4:17" x14ac:dyDescent="0.15">
      <c r="D67" s="34"/>
      <c r="E67" s="34"/>
      <c r="F67" s="4"/>
      <c r="G67" s="4"/>
      <c r="H67" s="35"/>
      <c r="I67" s="36"/>
      <c r="J67" s="36"/>
      <c r="K67" s="36"/>
      <c r="L67" s="36"/>
      <c r="M67" s="36"/>
      <c r="N67" s="36"/>
      <c r="O67" s="36"/>
      <c r="P67" s="36"/>
      <c r="Q67" s="4"/>
    </row>
    <row r="68" spans="4:17" x14ac:dyDescent="0.15">
      <c r="D68" s="34"/>
      <c r="E68" s="34"/>
      <c r="F68" s="4"/>
      <c r="G68" s="4"/>
      <c r="H68" s="35"/>
      <c r="I68" s="36"/>
      <c r="J68" s="36"/>
      <c r="K68" s="36"/>
      <c r="L68" s="36"/>
      <c r="M68" s="36"/>
      <c r="N68" s="36"/>
      <c r="O68" s="36"/>
      <c r="P68" s="36"/>
      <c r="Q68" s="4"/>
    </row>
    <row r="69" spans="4:17" x14ac:dyDescent="0.15">
      <c r="D69" s="34"/>
      <c r="E69" s="34"/>
      <c r="F69" s="4"/>
      <c r="G69" s="4"/>
      <c r="H69" s="35"/>
      <c r="I69" s="36"/>
      <c r="J69" s="36"/>
      <c r="K69" s="36"/>
      <c r="L69" s="36"/>
      <c r="M69" s="36"/>
      <c r="N69" s="36"/>
      <c r="O69" s="36"/>
      <c r="P69" s="36"/>
      <c r="Q69" s="4"/>
    </row>
    <row r="70" spans="4:17" x14ac:dyDescent="0.15">
      <c r="D70" s="34"/>
      <c r="E70" s="34"/>
      <c r="F70" s="4"/>
      <c r="G70" s="4"/>
      <c r="H70" s="35"/>
      <c r="I70" s="36"/>
      <c r="J70" s="36"/>
      <c r="K70" s="36"/>
      <c r="L70" s="36"/>
      <c r="M70" s="36"/>
      <c r="N70" s="36"/>
      <c r="O70" s="36"/>
      <c r="P70" s="36"/>
      <c r="Q70" s="4"/>
    </row>
    <row r="71" spans="4:17" x14ac:dyDescent="0.15">
      <c r="D71" s="34"/>
      <c r="E71" s="34"/>
      <c r="F71" s="4"/>
      <c r="G71" s="4"/>
      <c r="H71" s="35"/>
      <c r="I71" s="36"/>
      <c r="J71" s="36"/>
      <c r="K71" s="36"/>
      <c r="L71" s="36"/>
      <c r="M71" s="36"/>
      <c r="N71" s="36"/>
      <c r="O71" s="36"/>
      <c r="P71" s="36"/>
      <c r="Q71" s="4"/>
    </row>
    <row r="72" spans="4:17" x14ac:dyDescent="0.15">
      <c r="D72" s="34"/>
      <c r="E72" s="34"/>
      <c r="F72" s="4"/>
      <c r="G72" s="4"/>
      <c r="H72" s="35"/>
      <c r="I72" s="36"/>
      <c r="J72" s="36"/>
      <c r="K72" s="36"/>
      <c r="L72" s="36"/>
      <c r="M72" s="36"/>
      <c r="N72" s="36"/>
      <c r="O72" s="36"/>
      <c r="P72" s="36"/>
      <c r="Q72" s="4"/>
    </row>
    <row r="73" spans="4:17" x14ac:dyDescent="0.15">
      <c r="D73" s="4"/>
      <c r="E73" s="4"/>
      <c r="F73" s="4"/>
      <c r="G73" s="4"/>
      <c r="H73" s="35"/>
      <c r="I73" s="36"/>
      <c r="J73" s="36"/>
      <c r="K73" s="36"/>
      <c r="L73" s="36"/>
      <c r="M73" s="36"/>
      <c r="N73" s="36"/>
      <c r="O73" s="36"/>
      <c r="P73" s="36"/>
      <c r="Q73" s="4"/>
    </row>
  </sheetData>
  <mergeCells count="41">
    <mergeCell ref="R12:R13"/>
    <mergeCell ref="S12:S13"/>
    <mergeCell ref="W12:W13"/>
    <mergeCell ref="G57:Q57"/>
    <mergeCell ref="G13:Q13"/>
    <mergeCell ref="G12:Q12"/>
    <mergeCell ref="G46:Q46"/>
    <mergeCell ref="G16:P16"/>
    <mergeCell ref="G17:P17"/>
    <mergeCell ref="G14:P14"/>
    <mergeCell ref="G15:P15"/>
    <mergeCell ref="H20:K20"/>
    <mergeCell ref="H21:K21"/>
    <mergeCell ref="H22:K22"/>
    <mergeCell ref="H23:K23"/>
    <mergeCell ref="H19:K19"/>
    <mergeCell ref="B54:C54"/>
    <mergeCell ref="B7:C7"/>
    <mergeCell ref="A6:C6"/>
    <mergeCell ref="B13:C13"/>
    <mergeCell ref="A30:C30"/>
    <mergeCell ref="A42:C42"/>
    <mergeCell ref="B48:C48"/>
    <mergeCell ref="A47:C47"/>
    <mergeCell ref="A12:C12"/>
    <mergeCell ref="A53:C53"/>
    <mergeCell ref="B43:C43"/>
    <mergeCell ref="A1:Q1"/>
    <mergeCell ref="A5:C5"/>
    <mergeCell ref="A3:C3"/>
    <mergeCell ref="D3:D4"/>
    <mergeCell ref="F3:F4"/>
    <mergeCell ref="G3:Q4"/>
    <mergeCell ref="E3:E4"/>
    <mergeCell ref="G2:Q2"/>
    <mergeCell ref="L37:M37"/>
    <mergeCell ref="O37:P37"/>
    <mergeCell ref="G7:Q7"/>
    <mergeCell ref="G6:Q6"/>
    <mergeCell ref="G5:Q5"/>
    <mergeCell ref="G8:P8"/>
  </mergeCells>
  <phoneticPr fontId="29" type="noConversion"/>
  <pageMargins left="0.7086111307144165" right="0.7086111307144165" top="0.74777776002883911" bottom="0.74777776002883911" header="0.31486111879348755" footer="0.31486111879348755"/>
  <pageSetup paperSize="9" scale="75" fitToHeight="2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X187"/>
  <sheetViews>
    <sheetView zoomScaleNormal="100" zoomScaleSheetLayoutView="100" workbookViewId="0">
      <pane ySplit="5" topLeftCell="A6" activePane="bottomLeft" state="frozen"/>
      <selection pane="bottomLeft" activeCell="Z25" sqref="Z25"/>
    </sheetView>
  </sheetViews>
  <sheetFormatPr defaultColWidth="8.88671875" defaultRowHeight="16.5" x14ac:dyDescent="0.15"/>
  <cols>
    <col min="1" max="2" width="2.77734375" style="3" customWidth="1"/>
    <col min="3" max="3" width="18.77734375" style="3" customWidth="1"/>
    <col min="4" max="4" width="14.77734375" style="3" customWidth="1"/>
    <col min="5" max="5" width="14.33203125" style="3" customWidth="1"/>
    <col min="6" max="6" width="13" style="3" customWidth="1"/>
    <col min="7" max="7" width="25.109375" style="3" customWidth="1"/>
    <col min="8" max="8" width="11.5546875" style="37" customWidth="1"/>
    <col min="9" max="9" width="2.33203125" style="2" customWidth="1"/>
    <col min="10" max="10" width="1.77734375" style="2" customWidth="1"/>
    <col min="11" max="11" width="5.21875" style="2" customWidth="1"/>
    <col min="12" max="12" width="2.33203125" style="2" customWidth="1"/>
    <col min="13" max="13" width="1.77734375" style="2" hidden="1" customWidth="1"/>
    <col min="14" max="14" width="3.77734375" style="2" hidden="1" customWidth="1"/>
    <col min="15" max="15" width="2.33203125" style="2" hidden="1" customWidth="1"/>
    <col min="16" max="16" width="1.77734375" style="2" customWidth="1"/>
    <col min="17" max="17" width="13.5546875" style="3" customWidth="1"/>
    <col min="18" max="18" width="10.109375" style="38" hidden="1" customWidth="1"/>
    <col min="19" max="19" width="9.77734375" style="38" hidden="1" customWidth="1"/>
    <col min="20" max="20" width="8.109375" style="38" hidden="1" customWidth="1"/>
    <col min="21" max="21" width="9.44140625" style="38" hidden="1" customWidth="1"/>
    <col min="22" max="22" width="10" style="38" hidden="1" customWidth="1"/>
    <col min="23" max="23" width="10.21875" style="38" hidden="1" customWidth="1"/>
    <col min="24" max="24" width="16.21875" style="3" hidden="1" customWidth="1"/>
    <col min="25" max="25" width="9.33203125" style="3" bestFit="1" customWidth="1"/>
    <col min="26" max="16384" width="8.88671875" style="3"/>
  </cols>
  <sheetData>
    <row r="1" spans="1:24" ht="28.5" customHeight="1" x14ac:dyDescent="0.15">
      <c r="A1" s="439" t="s">
        <v>295</v>
      </c>
      <c r="B1" s="439"/>
      <c r="C1" s="439"/>
      <c r="D1" s="439"/>
      <c r="E1" s="439"/>
      <c r="F1" s="439"/>
      <c r="G1" s="439"/>
      <c r="H1" s="439"/>
      <c r="I1" s="439"/>
      <c r="J1" s="439"/>
      <c r="K1" s="439"/>
      <c r="L1" s="439"/>
      <c r="M1" s="439"/>
      <c r="N1" s="439"/>
      <c r="O1" s="439"/>
      <c r="P1" s="439"/>
      <c r="Q1" s="439"/>
      <c r="R1" s="84"/>
      <c r="S1" s="84"/>
      <c r="T1" s="84"/>
      <c r="U1" s="84"/>
      <c r="V1" s="84"/>
      <c r="W1" s="84"/>
    </row>
    <row r="2" spans="1:24" ht="14.25" customHeight="1" x14ac:dyDescent="0.15">
      <c r="A2" s="58"/>
      <c r="B2" s="58"/>
      <c r="C2" s="58"/>
      <c r="D2" s="85"/>
      <c r="E2" s="85"/>
      <c r="F2" s="58"/>
      <c r="G2" s="59"/>
      <c r="H2" s="60"/>
      <c r="I2" s="61"/>
      <c r="J2" s="61"/>
      <c r="K2" s="61"/>
      <c r="L2" s="61"/>
      <c r="M2" s="61"/>
      <c r="N2" s="61"/>
      <c r="O2" s="61"/>
      <c r="P2" s="61"/>
      <c r="Q2" s="62" t="s">
        <v>178</v>
      </c>
      <c r="R2" s="84"/>
      <c r="S2" s="84" t="s">
        <v>65</v>
      </c>
      <c r="T2" s="84"/>
      <c r="U2" s="84"/>
      <c r="V2" s="84"/>
      <c r="W2" s="84"/>
    </row>
    <row r="3" spans="1:24" ht="15" customHeight="1" x14ac:dyDescent="0.15">
      <c r="A3" s="492" t="s">
        <v>160</v>
      </c>
      <c r="B3" s="493"/>
      <c r="C3" s="493"/>
      <c r="D3" s="494" t="str">
        <f>세입명세서!D3</f>
        <v>2023년 본예산(A)</v>
      </c>
      <c r="E3" s="496" t="str">
        <f>세입명세서!E3</f>
        <v>2023년 1차추경(B)</v>
      </c>
      <c r="F3" s="498" t="s">
        <v>162</v>
      </c>
      <c r="G3" s="499" t="s">
        <v>100</v>
      </c>
      <c r="H3" s="499"/>
      <c r="I3" s="499"/>
      <c r="J3" s="499"/>
      <c r="K3" s="499"/>
      <c r="L3" s="499"/>
      <c r="M3" s="499"/>
      <c r="N3" s="499"/>
      <c r="O3" s="499"/>
      <c r="P3" s="499"/>
      <c r="Q3" s="500"/>
      <c r="R3" s="84">
        <f t="shared" ref="R3:W3" si="0">R5-SUM(R6:R157)</f>
        <v>0</v>
      </c>
      <c r="S3" s="84">
        <f t="shared" si="0"/>
        <v>0</v>
      </c>
      <c r="T3" s="84">
        <f t="shared" si="0"/>
        <v>0</v>
      </c>
      <c r="U3" s="84">
        <f t="shared" si="0"/>
        <v>0</v>
      </c>
      <c r="V3" s="84">
        <f t="shared" si="0"/>
        <v>0</v>
      </c>
      <c r="W3" s="84">
        <f t="shared" si="0"/>
        <v>0</v>
      </c>
    </row>
    <row r="4" spans="1:24" ht="15" customHeight="1" x14ac:dyDescent="0.15">
      <c r="A4" s="63" t="s">
        <v>80</v>
      </c>
      <c r="B4" s="274" t="s">
        <v>46</v>
      </c>
      <c r="C4" s="274" t="s">
        <v>68</v>
      </c>
      <c r="D4" s="495"/>
      <c r="E4" s="497"/>
      <c r="F4" s="448"/>
      <c r="G4" s="501"/>
      <c r="H4" s="501"/>
      <c r="I4" s="501"/>
      <c r="J4" s="501"/>
      <c r="K4" s="501"/>
      <c r="L4" s="501"/>
      <c r="M4" s="501"/>
      <c r="N4" s="501"/>
      <c r="O4" s="501"/>
      <c r="P4" s="501"/>
      <c r="Q4" s="502"/>
      <c r="R4" s="128" t="s">
        <v>199</v>
      </c>
      <c r="S4" s="86" t="s">
        <v>69</v>
      </c>
      <c r="T4" s="86" t="s">
        <v>56</v>
      </c>
      <c r="U4" s="86" t="s">
        <v>60</v>
      </c>
      <c r="V4" s="86" t="s">
        <v>53</v>
      </c>
      <c r="W4" s="145" t="s">
        <v>73</v>
      </c>
    </row>
    <row r="5" spans="1:24" ht="17.25" customHeight="1" x14ac:dyDescent="0.15">
      <c r="A5" s="440" t="s">
        <v>70</v>
      </c>
      <c r="B5" s="441"/>
      <c r="C5" s="442"/>
      <c r="D5" s="64">
        <f>D6+D85+D101+D147+D152</f>
        <v>732320110</v>
      </c>
      <c r="E5" s="64">
        <f>E6+E85+E101+E147+E152</f>
        <v>750234727</v>
      </c>
      <c r="F5" s="355">
        <f>E5-D5</f>
        <v>17914617</v>
      </c>
      <c r="G5" s="65"/>
      <c r="H5" s="65"/>
      <c r="I5" s="66"/>
      <c r="J5" s="66"/>
      <c r="K5" s="66"/>
      <c r="L5" s="66"/>
      <c r="M5" s="66"/>
      <c r="N5" s="66"/>
      <c r="O5" s="66"/>
      <c r="P5" s="66"/>
      <c r="Q5" s="67"/>
      <c r="R5" s="264">
        <f>세입명세서!E12</f>
        <v>634883220</v>
      </c>
      <c r="S5" s="143">
        <f>세입명세서!E8+세입명세서!E49+세입명세서!E55+세입명세서!E58</f>
        <v>92439634</v>
      </c>
      <c r="T5" s="265">
        <f>세입명세서!Q44</f>
        <v>1000000</v>
      </c>
      <c r="U5" s="383">
        <f>15803828+세입명세서!Q34</f>
        <v>15903828</v>
      </c>
      <c r="V5" s="143">
        <v>6008045</v>
      </c>
      <c r="W5" s="146">
        <f>SUM(R5:V5)</f>
        <v>750234727</v>
      </c>
      <c r="X5" s="26"/>
    </row>
    <row r="6" spans="1:24" ht="17.25" customHeight="1" x14ac:dyDescent="0.15">
      <c r="A6" s="505" t="s">
        <v>164</v>
      </c>
      <c r="B6" s="506"/>
      <c r="C6" s="507"/>
      <c r="D6" s="356">
        <f>D7+D28+D38</f>
        <v>634036590</v>
      </c>
      <c r="E6" s="356">
        <f>E7+E28+E38</f>
        <v>651865260</v>
      </c>
      <c r="F6" s="357">
        <f>E6-D6</f>
        <v>17828670</v>
      </c>
      <c r="G6" s="339"/>
      <c r="H6" s="68"/>
      <c r="I6" s="69"/>
      <c r="J6" s="69"/>
      <c r="K6" s="69"/>
      <c r="L6" s="69"/>
      <c r="M6" s="69"/>
      <c r="N6" s="69"/>
      <c r="O6" s="69"/>
      <c r="P6" s="69"/>
      <c r="Q6" s="70"/>
      <c r="R6" s="129"/>
      <c r="S6" s="87"/>
      <c r="T6" s="87"/>
      <c r="U6" s="87"/>
      <c r="V6" s="87"/>
      <c r="W6" s="146">
        <f t="shared" ref="W6:W157" si="1">SUM(R6:V6)</f>
        <v>0</v>
      </c>
    </row>
    <row r="7" spans="1:24" ht="17.25" customHeight="1" x14ac:dyDescent="0.15">
      <c r="A7" s="89"/>
      <c r="B7" s="503" t="s">
        <v>187</v>
      </c>
      <c r="C7" s="504"/>
      <c r="D7" s="358">
        <f>D8+D10+D17+D20+D22</f>
        <v>590083790</v>
      </c>
      <c r="E7" s="358">
        <f>E8+E10+E17+E20+E22</f>
        <v>598812460</v>
      </c>
      <c r="F7" s="359">
        <f>E7-D7</f>
        <v>8728670</v>
      </c>
      <c r="G7" s="84"/>
      <c r="H7" s="76"/>
      <c r="I7" s="72"/>
      <c r="J7" s="72"/>
      <c r="K7" s="72"/>
      <c r="L7" s="72"/>
      <c r="M7" s="72"/>
      <c r="N7" s="72"/>
      <c r="O7" s="72"/>
      <c r="P7" s="72"/>
      <c r="Q7" s="73"/>
      <c r="R7" s="129"/>
      <c r="S7" s="87"/>
      <c r="T7" s="87"/>
      <c r="U7" s="87"/>
      <c r="V7" s="87"/>
      <c r="W7" s="146">
        <f t="shared" si="1"/>
        <v>0</v>
      </c>
    </row>
    <row r="8" spans="1:24" ht="16.5" customHeight="1" x14ac:dyDescent="0.15">
      <c r="A8" s="90"/>
      <c r="B8" s="91"/>
      <c r="C8" s="92" t="s">
        <v>258</v>
      </c>
      <c r="D8" s="360">
        <v>327733000</v>
      </c>
      <c r="E8" s="360">
        <f>Q8</f>
        <v>335534000</v>
      </c>
      <c r="F8" s="361">
        <f>E8-D8</f>
        <v>7801000</v>
      </c>
      <c r="G8" s="83" t="s">
        <v>50</v>
      </c>
      <c r="H8" s="76"/>
      <c r="I8" s="72"/>
      <c r="J8" s="75"/>
      <c r="K8" s="72"/>
      <c r="L8" s="72"/>
      <c r="M8" s="75"/>
      <c r="N8" s="72"/>
      <c r="O8" s="72"/>
      <c r="P8" s="72"/>
      <c r="Q8" s="126">
        <f>Q9</f>
        <v>335534000</v>
      </c>
      <c r="R8" s="129"/>
      <c r="S8" s="87"/>
      <c r="T8" s="87"/>
      <c r="U8" s="87"/>
      <c r="V8" s="87"/>
      <c r="W8" s="146">
        <f t="shared" si="1"/>
        <v>0</v>
      </c>
    </row>
    <row r="9" spans="1:24" ht="16.5" customHeight="1" x14ac:dyDescent="0.15">
      <c r="A9" s="90"/>
      <c r="B9" s="91"/>
      <c r="C9" s="91"/>
      <c r="D9" s="360"/>
      <c r="E9" s="360"/>
      <c r="F9" s="361"/>
      <c r="G9" s="84" t="s">
        <v>87</v>
      </c>
      <c r="H9" s="76"/>
      <c r="I9" s="72"/>
      <c r="J9" s="72"/>
      <c r="K9" s="72"/>
      <c r="L9" s="72"/>
      <c r="M9" s="72"/>
      <c r="N9" s="72"/>
      <c r="O9" s="72"/>
      <c r="P9" s="72"/>
      <c r="Q9" s="131">
        <f>세입명세서!Q16</f>
        <v>335534000</v>
      </c>
      <c r="R9" s="129">
        <f>Q9</f>
        <v>335534000</v>
      </c>
      <c r="S9" s="87"/>
      <c r="T9" s="87"/>
      <c r="U9" s="87"/>
      <c r="V9" s="87"/>
      <c r="W9" s="146">
        <f t="shared" si="1"/>
        <v>335534000</v>
      </c>
      <c r="X9" s="26">
        <f>SUM(R9:V9)-W9</f>
        <v>0</v>
      </c>
    </row>
    <row r="10" spans="1:24" ht="16.5" customHeight="1" x14ac:dyDescent="0.15">
      <c r="A10" s="93"/>
      <c r="B10" s="92"/>
      <c r="C10" s="94" t="s">
        <v>227</v>
      </c>
      <c r="D10" s="362">
        <v>172072160</v>
      </c>
      <c r="E10" s="362">
        <f>Q10</f>
        <v>171141600</v>
      </c>
      <c r="F10" s="363">
        <f>E10-D10</f>
        <v>-930560</v>
      </c>
      <c r="G10" s="340" t="s">
        <v>49</v>
      </c>
      <c r="H10" s="81"/>
      <c r="I10" s="82"/>
      <c r="J10" s="95"/>
      <c r="K10" s="82"/>
      <c r="L10" s="82"/>
      <c r="M10" s="82"/>
      <c r="N10" s="82"/>
      <c r="O10" s="82"/>
      <c r="P10" s="82"/>
      <c r="Q10" s="132">
        <f>Q11+Q12+Q13+Q14+Q15</f>
        <v>171141600</v>
      </c>
      <c r="R10" s="129"/>
      <c r="S10" s="87"/>
      <c r="T10" s="87"/>
      <c r="U10" s="87"/>
      <c r="V10" s="87"/>
      <c r="W10" s="146">
        <f t="shared" si="1"/>
        <v>0</v>
      </c>
      <c r="X10" s="26">
        <f t="shared" ref="X10:X70" si="2">SUM(R10:V10)-W10</f>
        <v>0</v>
      </c>
    </row>
    <row r="11" spans="1:24" ht="16.5" customHeight="1" x14ac:dyDescent="0.15">
      <c r="A11" s="96"/>
      <c r="B11" s="92"/>
      <c r="C11" s="92"/>
      <c r="D11" s="360"/>
      <c r="E11" s="360"/>
      <c r="F11" s="74"/>
      <c r="G11" s="214" t="s">
        <v>300</v>
      </c>
      <c r="H11" s="76"/>
      <c r="I11" s="72"/>
      <c r="J11" s="75"/>
      <c r="K11" s="72"/>
      <c r="L11" s="72"/>
      <c r="M11" s="72"/>
      <c r="N11" s="72"/>
      <c r="O11" s="72"/>
      <c r="P11" s="72"/>
      <c r="Q11" s="133">
        <f>세입명세서!Q17</f>
        <v>123251600</v>
      </c>
      <c r="R11" s="129">
        <f>Q11</f>
        <v>123251600</v>
      </c>
      <c r="S11" s="87"/>
      <c r="T11" s="87"/>
      <c r="U11" s="87"/>
      <c r="V11" s="87"/>
      <c r="W11" s="146">
        <f t="shared" si="1"/>
        <v>123251600</v>
      </c>
      <c r="X11" s="26">
        <f t="shared" si="2"/>
        <v>0</v>
      </c>
    </row>
    <row r="12" spans="1:24" ht="15" customHeight="1" x14ac:dyDescent="0.15">
      <c r="A12" s="96"/>
      <c r="B12" s="92"/>
      <c r="C12" s="92"/>
      <c r="D12" s="360"/>
      <c r="E12" s="360"/>
      <c r="F12" s="74"/>
      <c r="G12" s="270" t="s">
        <v>292</v>
      </c>
      <c r="H12" s="261"/>
      <c r="I12" s="262"/>
      <c r="J12" s="263"/>
      <c r="K12" s="262"/>
      <c r="L12" s="262"/>
      <c r="M12" s="75"/>
      <c r="N12" s="72"/>
      <c r="O12" s="72"/>
      <c r="P12" s="72"/>
      <c r="Q12" s="133">
        <f>세입명세서!Q20</f>
        <v>21090000</v>
      </c>
      <c r="R12" s="129">
        <f>Q12</f>
        <v>21090000</v>
      </c>
      <c r="S12" s="87"/>
      <c r="T12" s="87"/>
      <c r="U12" s="87"/>
      <c r="V12" s="87"/>
      <c r="W12" s="146">
        <f t="shared" si="1"/>
        <v>21090000</v>
      </c>
      <c r="X12" s="26">
        <f t="shared" si="2"/>
        <v>0</v>
      </c>
    </row>
    <row r="13" spans="1:24" ht="15" customHeight="1" x14ac:dyDescent="0.15">
      <c r="A13" s="96"/>
      <c r="B13" s="92"/>
      <c r="C13" s="92"/>
      <c r="D13" s="360"/>
      <c r="E13" s="360"/>
      <c r="F13" s="74"/>
      <c r="G13" s="270" t="s">
        <v>291</v>
      </c>
      <c r="H13" s="261"/>
      <c r="I13" s="262"/>
      <c r="J13" s="263"/>
      <c r="K13" s="262"/>
      <c r="L13" s="262"/>
      <c r="M13" s="75"/>
      <c r="N13" s="72"/>
      <c r="O13" s="72"/>
      <c r="P13" s="72"/>
      <c r="Q13" s="133">
        <f>세입명세서!Q21</f>
        <v>4800000</v>
      </c>
      <c r="R13" s="129">
        <f t="shared" ref="R13:R15" si="3">Q13</f>
        <v>4800000</v>
      </c>
      <c r="S13" s="87"/>
      <c r="T13" s="87"/>
      <c r="U13" s="87"/>
      <c r="V13" s="87"/>
      <c r="W13" s="146">
        <f t="shared" si="1"/>
        <v>4800000</v>
      </c>
      <c r="X13" s="26">
        <f t="shared" si="2"/>
        <v>0</v>
      </c>
    </row>
    <row r="14" spans="1:24" ht="15" customHeight="1" x14ac:dyDescent="0.15">
      <c r="A14" s="96"/>
      <c r="B14" s="92"/>
      <c r="C14" s="92"/>
      <c r="D14" s="360"/>
      <c r="E14" s="360"/>
      <c r="F14" s="74"/>
      <c r="G14" s="270" t="s">
        <v>290</v>
      </c>
      <c r="H14" s="261"/>
      <c r="I14" s="262"/>
      <c r="J14" s="263"/>
      <c r="K14" s="262"/>
      <c r="L14" s="262"/>
      <c r="M14" s="75"/>
      <c r="N14" s="72"/>
      <c r="O14" s="72"/>
      <c r="P14" s="72"/>
      <c r="Q14" s="133">
        <f>세입명세서!Q22</f>
        <v>16000000</v>
      </c>
      <c r="R14" s="129">
        <f t="shared" si="3"/>
        <v>16000000</v>
      </c>
      <c r="S14" s="87"/>
      <c r="T14" s="87"/>
      <c r="U14" s="87"/>
      <c r="V14" s="87"/>
      <c r="W14" s="146">
        <f t="shared" si="1"/>
        <v>16000000</v>
      </c>
      <c r="X14" s="26">
        <f t="shared" si="2"/>
        <v>0</v>
      </c>
    </row>
    <row r="15" spans="1:24" ht="15" customHeight="1" x14ac:dyDescent="0.15">
      <c r="A15" s="96"/>
      <c r="B15" s="92"/>
      <c r="C15" s="92"/>
      <c r="D15" s="360"/>
      <c r="E15" s="360"/>
      <c r="F15" s="74"/>
      <c r="G15" s="270" t="s">
        <v>294</v>
      </c>
      <c r="H15" s="261"/>
      <c r="I15" s="262"/>
      <c r="J15" s="263"/>
      <c r="K15" s="262"/>
      <c r="L15" s="262"/>
      <c r="M15" s="75"/>
      <c r="N15" s="72"/>
      <c r="O15" s="72"/>
      <c r="P15" s="72"/>
      <c r="Q15" s="133">
        <f>세입명세서!Q23</f>
        <v>6000000</v>
      </c>
      <c r="R15" s="129">
        <f t="shared" si="3"/>
        <v>6000000</v>
      </c>
      <c r="S15" s="87"/>
      <c r="T15" s="87"/>
      <c r="U15" s="87"/>
      <c r="V15" s="87"/>
      <c r="W15" s="146">
        <f t="shared" si="1"/>
        <v>6000000</v>
      </c>
      <c r="X15" s="26">
        <f t="shared" si="2"/>
        <v>0</v>
      </c>
    </row>
    <row r="16" spans="1:24" ht="15" customHeight="1" x14ac:dyDescent="0.15">
      <c r="A16" s="96"/>
      <c r="B16" s="92"/>
      <c r="C16" s="97"/>
      <c r="D16" s="364"/>
      <c r="E16" s="364"/>
      <c r="F16" s="78"/>
      <c r="G16" s="469"/>
      <c r="H16" s="469"/>
      <c r="I16" s="469"/>
      <c r="J16" s="469"/>
      <c r="K16" s="469"/>
      <c r="L16" s="469"/>
      <c r="M16" s="469"/>
      <c r="N16" s="469"/>
      <c r="O16" s="469"/>
      <c r="P16" s="469"/>
      <c r="Q16" s="470"/>
      <c r="R16" s="129"/>
      <c r="S16" s="87"/>
      <c r="T16" s="87"/>
      <c r="U16" s="87"/>
      <c r="V16" s="87"/>
      <c r="W16" s="146">
        <f t="shared" si="1"/>
        <v>0</v>
      </c>
      <c r="X16" s="26">
        <f t="shared" si="2"/>
        <v>0</v>
      </c>
    </row>
    <row r="17" spans="1:24" ht="15" customHeight="1" x14ac:dyDescent="0.15">
      <c r="A17" s="96"/>
      <c r="B17" s="92"/>
      <c r="C17" s="92" t="s">
        <v>5</v>
      </c>
      <c r="D17" s="360">
        <v>41650440</v>
      </c>
      <c r="E17" s="360">
        <f>Q17</f>
        <v>42570050</v>
      </c>
      <c r="F17" s="74">
        <f>E17-D17</f>
        <v>919610</v>
      </c>
      <c r="G17" s="341" t="s">
        <v>96</v>
      </c>
      <c r="H17" s="76"/>
      <c r="I17" s="72"/>
      <c r="J17" s="75"/>
      <c r="K17" s="72"/>
      <c r="L17" s="72"/>
      <c r="M17" s="75"/>
      <c r="N17" s="72"/>
      <c r="O17" s="72"/>
      <c r="P17" s="72"/>
      <c r="Q17" s="126">
        <f>Q18</f>
        <v>42570050</v>
      </c>
      <c r="R17" s="129"/>
      <c r="S17" s="87"/>
      <c r="T17" s="87"/>
      <c r="U17" s="87"/>
      <c r="V17" s="87"/>
      <c r="W17" s="146">
        <f t="shared" si="1"/>
        <v>0</v>
      </c>
      <c r="X17" s="26">
        <f t="shared" si="2"/>
        <v>0</v>
      </c>
    </row>
    <row r="18" spans="1:24" ht="15" customHeight="1" x14ac:dyDescent="0.15">
      <c r="A18" s="96"/>
      <c r="B18" s="92"/>
      <c r="C18" s="92"/>
      <c r="D18" s="360"/>
      <c r="E18" s="360"/>
      <c r="F18" s="74"/>
      <c r="G18" s="76" t="s">
        <v>255</v>
      </c>
      <c r="H18" s="76"/>
      <c r="I18" s="72"/>
      <c r="J18" s="75"/>
      <c r="K18" s="72"/>
      <c r="L18" s="72"/>
      <c r="M18" s="75"/>
      <c r="N18" s="72"/>
      <c r="O18" s="72"/>
      <c r="P18" s="72"/>
      <c r="Q18" s="73">
        <f>세입명세서!Q18</f>
        <v>42570050</v>
      </c>
      <c r="R18" s="129">
        <f>Q18</f>
        <v>42570050</v>
      </c>
      <c r="S18" s="87"/>
      <c r="T18" s="87"/>
      <c r="U18" s="87"/>
      <c r="V18" s="87"/>
      <c r="W18" s="146">
        <f t="shared" si="1"/>
        <v>42570050</v>
      </c>
      <c r="X18" s="26">
        <f t="shared" si="2"/>
        <v>0</v>
      </c>
    </row>
    <row r="19" spans="1:24" ht="15" customHeight="1" x14ac:dyDescent="0.15">
      <c r="A19" s="96"/>
      <c r="B19" s="92"/>
      <c r="C19" s="97"/>
      <c r="D19" s="364"/>
      <c r="E19" s="364"/>
      <c r="F19" s="78"/>
      <c r="G19" s="469"/>
      <c r="H19" s="469"/>
      <c r="I19" s="469"/>
      <c r="J19" s="469"/>
      <c r="K19" s="469"/>
      <c r="L19" s="469"/>
      <c r="M19" s="469"/>
      <c r="N19" s="469"/>
      <c r="O19" s="469"/>
      <c r="P19" s="469"/>
      <c r="Q19" s="470"/>
      <c r="R19" s="129"/>
      <c r="S19" s="87"/>
      <c r="T19" s="87"/>
      <c r="U19" s="87"/>
      <c r="V19" s="87"/>
      <c r="W19" s="146">
        <f t="shared" si="1"/>
        <v>0</v>
      </c>
      <c r="X19" s="26">
        <f t="shared" si="2"/>
        <v>0</v>
      </c>
    </row>
    <row r="20" spans="1:24" ht="16.5" customHeight="1" x14ac:dyDescent="0.15">
      <c r="A20" s="96"/>
      <c r="B20" s="92"/>
      <c r="C20" s="92" t="s">
        <v>13</v>
      </c>
      <c r="D20" s="360">
        <v>46888190</v>
      </c>
      <c r="E20" s="360">
        <f>Q20</f>
        <v>47826810</v>
      </c>
      <c r="F20" s="74">
        <f>E20-D20</f>
        <v>938620</v>
      </c>
      <c r="G20" s="341" t="s">
        <v>99</v>
      </c>
      <c r="H20" s="84"/>
      <c r="I20" s="72"/>
      <c r="J20" s="72"/>
      <c r="K20" s="72"/>
      <c r="L20" s="72"/>
      <c r="M20" s="72"/>
      <c r="N20" s="72"/>
      <c r="O20" s="72"/>
      <c r="P20" s="84"/>
      <c r="Q20" s="126">
        <f>Q21</f>
        <v>47826810</v>
      </c>
      <c r="R20" s="129"/>
      <c r="S20" s="87"/>
      <c r="T20" s="87"/>
      <c r="U20" s="87"/>
      <c r="W20" s="146">
        <f t="shared" si="1"/>
        <v>0</v>
      </c>
      <c r="X20" s="26">
        <f t="shared" si="2"/>
        <v>0</v>
      </c>
    </row>
    <row r="21" spans="1:24" ht="16.5" customHeight="1" x14ac:dyDescent="0.15">
      <c r="A21" s="96"/>
      <c r="B21" s="92"/>
      <c r="C21" s="92"/>
      <c r="D21" s="360"/>
      <c r="E21" s="360"/>
      <c r="F21" s="74"/>
      <c r="G21" s="76" t="s">
        <v>255</v>
      </c>
      <c r="H21" s="76"/>
      <c r="I21" s="72"/>
      <c r="J21" s="72"/>
      <c r="K21" s="72"/>
      <c r="L21" s="72"/>
      <c r="M21" s="72"/>
      <c r="N21" s="72"/>
      <c r="O21" s="72"/>
      <c r="P21" s="72"/>
      <c r="Q21" s="216">
        <f>세입명세서!Q19</f>
        <v>47826810</v>
      </c>
      <c r="R21" s="129">
        <f>Q21</f>
        <v>47826810</v>
      </c>
      <c r="S21" s="87"/>
      <c r="T21" s="87"/>
      <c r="U21" s="87"/>
      <c r="V21" s="87"/>
      <c r="W21" s="146">
        <f t="shared" si="1"/>
        <v>47826810</v>
      </c>
      <c r="X21" s="26">
        <f t="shared" si="2"/>
        <v>0</v>
      </c>
    </row>
    <row r="22" spans="1:24" ht="16.5" customHeight="1" x14ac:dyDescent="0.15">
      <c r="A22" s="96"/>
      <c r="B22" s="92"/>
      <c r="C22" s="94" t="s">
        <v>145</v>
      </c>
      <c r="D22" s="362">
        <v>1740000</v>
      </c>
      <c r="E22" s="362">
        <f>Q22</f>
        <v>1740000</v>
      </c>
      <c r="F22" s="80">
        <f>E22-D22</f>
        <v>0</v>
      </c>
      <c r="G22" s="340" t="s">
        <v>214</v>
      </c>
      <c r="H22" s="81"/>
      <c r="I22" s="82"/>
      <c r="J22" s="82"/>
      <c r="K22" s="82"/>
      <c r="L22" s="82"/>
      <c r="M22" s="82"/>
      <c r="N22" s="82"/>
      <c r="O22" s="82"/>
      <c r="P22" s="82"/>
      <c r="Q22" s="227">
        <f>SUM(Q23:Q26)</f>
        <v>1740000</v>
      </c>
      <c r="R22" s="129"/>
      <c r="S22" s="87"/>
      <c r="T22" s="87"/>
      <c r="U22" s="87"/>
      <c r="V22" s="215"/>
      <c r="W22" s="146">
        <f t="shared" si="1"/>
        <v>0</v>
      </c>
      <c r="X22" s="26">
        <f t="shared" si="2"/>
        <v>0</v>
      </c>
    </row>
    <row r="23" spans="1:24" ht="16.5" customHeight="1" x14ac:dyDescent="0.15">
      <c r="A23" s="96"/>
      <c r="B23" s="92"/>
      <c r="C23" s="92"/>
      <c r="D23" s="360"/>
      <c r="E23" s="360"/>
      <c r="F23" s="74"/>
      <c r="G23" s="350" t="s">
        <v>260</v>
      </c>
      <c r="H23" s="350">
        <v>70000</v>
      </c>
      <c r="I23" s="351" t="s">
        <v>48</v>
      </c>
      <c r="J23" s="351" t="s">
        <v>81</v>
      </c>
      <c r="K23" s="351">
        <v>10</v>
      </c>
      <c r="L23" s="351" t="s">
        <v>78</v>
      </c>
      <c r="M23" s="351"/>
      <c r="N23" s="351"/>
      <c r="O23" s="351"/>
      <c r="P23" s="351" t="s">
        <v>76</v>
      </c>
      <c r="Q23" s="352">
        <f>H23*K23</f>
        <v>700000</v>
      </c>
      <c r="R23" s="129"/>
      <c r="S23" s="87">
        <f>Q23</f>
        <v>700000</v>
      </c>
      <c r="T23" s="87"/>
      <c r="U23" s="87"/>
      <c r="V23" s="215"/>
      <c r="W23" s="146">
        <f t="shared" si="1"/>
        <v>700000</v>
      </c>
      <c r="X23" s="26"/>
    </row>
    <row r="24" spans="1:24" ht="16.5" customHeight="1" x14ac:dyDescent="0.15">
      <c r="A24" s="96"/>
      <c r="B24" s="92"/>
      <c r="C24" s="92"/>
      <c r="D24" s="360"/>
      <c r="E24" s="360"/>
      <c r="F24" s="74"/>
      <c r="G24" s="350" t="s">
        <v>106</v>
      </c>
      <c r="H24" s="350">
        <v>40000</v>
      </c>
      <c r="I24" s="351" t="s">
        <v>48</v>
      </c>
      <c r="J24" s="351" t="s">
        <v>81</v>
      </c>
      <c r="K24" s="351">
        <v>6</v>
      </c>
      <c r="L24" s="351" t="s">
        <v>78</v>
      </c>
      <c r="M24" s="351"/>
      <c r="N24" s="351"/>
      <c r="O24" s="351"/>
      <c r="P24" s="351" t="s">
        <v>76</v>
      </c>
      <c r="Q24" s="353">
        <f>H24*K24</f>
        <v>240000</v>
      </c>
      <c r="R24" s="129">
        <f>Q24</f>
        <v>240000</v>
      </c>
      <c r="S24" s="87"/>
      <c r="T24" s="87"/>
      <c r="U24" s="87"/>
      <c r="V24" s="87"/>
      <c r="W24" s="146">
        <f t="shared" si="1"/>
        <v>240000</v>
      </c>
      <c r="X24" s="26">
        <f t="shared" si="2"/>
        <v>0</v>
      </c>
    </row>
    <row r="25" spans="1:24" ht="16.5" customHeight="1" x14ac:dyDescent="0.15">
      <c r="A25" s="96"/>
      <c r="B25" s="92"/>
      <c r="C25" s="92"/>
      <c r="D25" s="360"/>
      <c r="E25" s="360"/>
      <c r="F25" s="74"/>
      <c r="G25" s="350" t="s">
        <v>276</v>
      </c>
      <c r="H25" s="350">
        <v>300000</v>
      </c>
      <c r="I25" s="351" t="s">
        <v>48</v>
      </c>
      <c r="J25" s="351" t="s">
        <v>81</v>
      </c>
      <c r="K25" s="351">
        <v>1</v>
      </c>
      <c r="L25" s="351" t="s">
        <v>78</v>
      </c>
      <c r="M25" s="351"/>
      <c r="N25" s="351"/>
      <c r="O25" s="351"/>
      <c r="P25" s="351" t="s">
        <v>76</v>
      </c>
      <c r="Q25" s="353">
        <f>H25*K25</f>
        <v>300000</v>
      </c>
      <c r="R25" s="129"/>
      <c r="S25" s="87">
        <v>300000</v>
      </c>
      <c r="T25" s="87"/>
      <c r="U25" s="87"/>
      <c r="V25" s="87"/>
      <c r="W25" s="146">
        <f t="shared" si="1"/>
        <v>300000</v>
      </c>
      <c r="X25" s="26"/>
    </row>
    <row r="26" spans="1:24" ht="16.5" customHeight="1" x14ac:dyDescent="0.15">
      <c r="A26" s="96"/>
      <c r="B26" s="92"/>
      <c r="C26" s="92"/>
      <c r="D26" s="360"/>
      <c r="E26" s="360"/>
      <c r="F26" s="74"/>
      <c r="G26" s="350" t="s">
        <v>214</v>
      </c>
      <c r="H26" s="350"/>
      <c r="I26" s="351"/>
      <c r="J26" s="351"/>
      <c r="K26" s="351"/>
      <c r="L26" s="351"/>
      <c r="M26" s="351"/>
      <c r="N26" s="351"/>
      <c r="O26" s="351"/>
      <c r="P26" s="351"/>
      <c r="Q26" s="353">
        <v>500000</v>
      </c>
      <c r="R26" s="129"/>
      <c r="S26" s="87">
        <f>Q26</f>
        <v>500000</v>
      </c>
      <c r="T26" s="87"/>
      <c r="U26" s="87"/>
      <c r="V26" s="87"/>
      <c r="W26" s="146">
        <f t="shared" si="1"/>
        <v>500000</v>
      </c>
      <c r="X26" s="26">
        <f t="shared" si="2"/>
        <v>0</v>
      </c>
    </row>
    <row r="27" spans="1:24" ht="16.5" customHeight="1" x14ac:dyDescent="0.15">
      <c r="A27" s="96"/>
      <c r="B27" s="92"/>
      <c r="C27" s="92"/>
      <c r="D27" s="360"/>
      <c r="E27" s="360"/>
      <c r="F27" s="74"/>
      <c r="G27" s="427" t="s">
        <v>297</v>
      </c>
      <c r="H27" s="427"/>
      <c r="I27" s="427"/>
      <c r="J27" s="427"/>
      <c r="K27" s="427"/>
      <c r="L27" s="427"/>
      <c r="M27" s="427"/>
      <c r="N27" s="427"/>
      <c r="O27" s="427"/>
      <c r="P27" s="427"/>
      <c r="Q27" s="486"/>
      <c r="R27" s="130"/>
      <c r="S27" s="87"/>
      <c r="T27" s="87"/>
      <c r="U27" s="87"/>
      <c r="V27" s="87"/>
      <c r="W27" s="146">
        <f t="shared" si="1"/>
        <v>0</v>
      </c>
      <c r="X27" s="26">
        <f t="shared" si="2"/>
        <v>0</v>
      </c>
    </row>
    <row r="28" spans="1:24" ht="14.25" customHeight="1" x14ac:dyDescent="0.15">
      <c r="A28" s="99"/>
      <c r="B28" s="489" t="s">
        <v>204</v>
      </c>
      <c r="C28" s="490"/>
      <c r="D28" s="365">
        <f>D29+D34</f>
        <v>2000000</v>
      </c>
      <c r="E28" s="365">
        <f>E29+E34</f>
        <v>1600000</v>
      </c>
      <c r="F28" s="366">
        <f>E28-D28</f>
        <v>-400000</v>
      </c>
      <c r="G28" s="338"/>
      <c r="H28" s="81"/>
      <c r="I28" s="82"/>
      <c r="J28" s="82"/>
      <c r="K28" s="82"/>
      <c r="L28" s="82"/>
      <c r="M28" s="82"/>
      <c r="N28" s="82"/>
      <c r="O28" s="82"/>
      <c r="P28" s="82"/>
      <c r="Q28" s="134"/>
      <c r="R28" s="129"/>
      <c r="S28" s="87"/>
      <c r="T28" s="87"/>
      <c r="U28" s="87"/>
      <c r="V28" s="87"/>
      <c r="W28" s="146">
        <f t="shared" si="1"/>
        <v>0</v>
      </c>
      <c r="X28" s="26">
        <f t="shared" si="2"/>
        <v>0</v>
      </c>
    </row>
    <row r="29" spans="1:24" ht="14.25" customHeight="1" x14ac:dyDescent="0.15">
      <c r="A29" s="99"/>
      <c r="B29" s="92"/>
      <c r="C29" s="92" t="s">
        <v>120</v>
      </c>
      <c r="D29" s="360">
        <v>400000</v>
      </c>
      <c r="E29" s="360">
        <f>Q29</f>
        <v>1200000</v>
      </c>
      <c r="F29" s="74">
        <f>E29-D29</f>
        <v>800000</v>
      </c>
      <c r="G29" s="83" t="s">
        <v>179</v>
      </c>
      <c r="H29" s="76"/>
      <c r="I29" s="72"/>
      <c r="J29" s="72"/>
      <c r="K29" s="72"/>
      <c r="L29" s="72"/>
      <c r="M29" s="72"/>
      <c r="N29" s="72"/>
      <c r="O29" s="72"/>
      <c r="P29" s="72"/>
      <c r="Q29" s="126">
        <f>SUM(Q30:Q32)</f>
        <v>1200000</v>
      </c>
      <c r="R29" s="129"/>
      <c r="S29" s="87"/>
      <c r="T29" s="87"/>
      <c r="U29" s="87"/>
      <c r="V29" s="87"/>
      <c r="W29" s="146">
        <f t="shared" si="1"/>
        <v>0</v>
      </c>
      <c r="X29" s="26">
        <f t="shared" si="2"/>
        <v>0</v>
      </c>
    </row>
    <row r="30" spans="1:24" ht="14.25" customHeight="1" x14ac:dyDescent="0.15">
      <c r="A30" s="99"/>
      <c r="B30" s="92"/>
      <c r="C30" s="92"/>
      <c r="D30" s="360"/>
      <c r="E30" s="360"/>
      <c r="F30" s="74"/>
      <c r="G30" s="76" t="s">
        <v>110</v>
      </c>
      <c r="H30" s="76">
        <v>100000</v>
      </c>
      <c r="I30" s="72" t="s">
        <v>48</v>
      </c>
      <c r="J30" s="75" t="s">
        <v>51</v>
      </c>
      <c r="K30" s="72">
        <v>4</v>
      </c>
      <c r="L30" s="72" t="s">
        <v>77</v>
      </c>
      <c r="M30" s="75"/>
      <c r="N30" s="72"/>
      <c r="O30" s="72"/>
      <c r="P30" s="72" t="s">
        <v>76</v>
      </c>
      <c r="Q30" s="135">
        <f>H30*K30</f>
        <v>400000</v>
      </c>
      <c r="R30" s="129"/>
      <c r="S30" s="87">
        <f>Q30</f>
        <v>400000</v>
      </c>
      <c r="T30" s="87"/>
      <c r="U30" s="87"/>
      <c r="V30" s="87"/>
      <c r="W30" s="146">
        <f t="shared" si="1"/>
        <v>400000</v>
      </c>
      <c r="X30" s="26">
        <f t="shared" si="2"/>
        <v>0</v>
      </c>
    </row>
    <row r="31" spans="1:24" ht="14.25" customHeight="1" x14ac:dyDescent="0.15">
      <c r="A31" s="99"/>
      <c r="B31" s="92"/>
      <c r="C31" s="92"/>
      <c r="D31" s="360"/>
      <c r="E31" s="360"/>
      <c r="F31" s="74"/>
      <c r="G31" s="76" t="s">
        <v>31</v>
      </c>
      <c r="H31" s="76">
        <v>100000</v>
      </c>
      <c r="I31" s="72" t="s">
        <v>48</v>
      </c>
      <c r="J31" s="75" t="s">
        <v>81</v>
      </c>
      <c r="K31" s="72">
        <v>8</v>
      </c>
      <c r="L31" s="72" t="s">
        <v>77</v>
      </c>
      <c r="M31" s="75"/>
      <c r="N31" s="72"/>
      <c r="O31" s="72"/>
      <c r="P31" s="72" t="s">
        <v>76</v>
      </c>
      <c r="Q31" s="135">
        <f>H31*K31</f>
        <v>800000</v>
      </c>
      <c r="R31" s="129"/>
      <c r="S31" s="87">
        <f>Q31</f>
        <v>800000</v>
      </c>
      <c r="T31" s="87"/>
      <c r="U31" s="87"/>
      <c r="V31" s="87"/>
      <c r="W31" s="146">
        <f t="shared" si="1"/>
        <v>800000</v>
      </c>
      <c r="X31" s="26">
        <f t="shared" si="2"/>
        <v>0</v>
      </c>
    </row>
    <row r="32" spans="1:24" ht="14.25" customHeight="1" x14ac:dyDescent="0.15">
      <c r="A32" s="99"/>
      <c r="B32" s="92"/>
      <c r="C32" s="92"/>
      <c r="D32" s="360"/>
      <c r="E32" s="360"/>
      <c r="F32" s="74"/>
      <c r="G32" s="76"/>
      <c r="H32" s="76"/>
      <c r="I32" s="72"/>
      <c r="J32" s="75"/>
      <c r="K32" s="72"/>
      <c r="L32" s="72"/>
      <c r="M32" s="75"/>
      <c r="N32" s="72"/>
      <c r="O32" s="72"/>
      <c r="P32" s="72"/>
      <c r="Q32" s="135"/>
      <c r="R32" s="129"/>
      <c r="S32" s="87">
        <f>Q32</f>
        <v>0</v>
      </c>
      <c r="T32" s="87"/>
      <c r="U32" s="87"/>
      <c r="V32" s="87"/>
      <c r="W32" s="146">
        <f t="shared" si="1"/>
        <v>0</v>
      </c>
      <c r="X32" s="26"/>
    </row>
    <row r="33" spans="1:24" ht="14.25" customHeight="1" x14ac:dyDescent="0.15">
      <c r="A33" s="99"/>
      <c r="B33" s="92"/>
      <c r="C33" s="97"/>
      <c r="D33" s="364"/>
      <c r="E33" s="364"/>
      <c r="F33" s="78"/>
      <c r="G33" s="469" t="s">
        <v>302</v>
      </c>
      <c r="H33" s="469"/>
      <c r="I33" s="469"/>
      <c r="J33" s="469"/>
      <c r="K33" s="469"/>
      <c r="L33" s="469"/>
      <c r="M33" s="469"/>
      <c r="N33" s="469"/>
      <c r="O33" s="469"/>
      <c r="P33" s="469"/>
      <c r="Q33" s="470"/>
      <c r="R33" s="129"/>
      <c r="S33" s="87"/>
      <c r="T33" s="87"/>
      <c r="U33" s="87"/>
      <c r="V33" s="87"/>
      <c r="W33" s="146">
        <f t="shared" si="1"/>
        <v>0</v>
      </c>
      <c r="X33" s="26">
        <f t="shared" si="2"/>
        <v>0</v>
      </c>
    </row>
    <row r="34" spans="1:24" ht="14.25" customHeight="1" x14ac:dyDescent="0.15">
      <c r="A34" s="99"/>
      <c r="B34" s="92"/>
      <c r="C34" s="92" t="s">
        <v>243</v>
      </c>
      <c r="D34" s="360">
        <v>1600000</v>
      </c>
      <c r="E34" s="360">
        <f>Q34</f>
        <v>400000</v>
      </c>
      <c r="F34" s="74">
        <f>E34-D34</f>
        <v>-1200000</v>
      </c>
      <c r="G34" s="83" t="s">
        <v>47</v>
      </c>
      <c r="H34" s="76"/>
      <c r="I34" s="72"/>
      <c r="J34" s="75"/>
      <c r="K34" s="72"/>
      <c r="L34" s="72"/>
      <c r="M34" s="72"/>
      <c r="N34" s="72"/>
      <c r="O34" s="72"/>
      <c r="P34" s="72"/>
      <c r="Q34" s="126">
        <f>SUM(Q35:Q36)</f>
        <v>400000</v>
      </c>
      <c r="R34" s="129"/>
      <c r="S34" s="87"/>
      <c r="T34" s="87"/>
      <c r="U34" s="87"/>
      <c r="V34" s="87"/>
      <c r="W34" s="146">
        <f t="shared" si="1"/>
        <v>0</v>
      </c>
      <c r="X34" s="26">
        <f t="shared" si="2"/>
        <v>0</v>
      </c>
    </row>
    <row r="35" spans="1:24" ht="14.25" customHeight="1" x14ac:dyDescent="0.15">
      <c r="A35" s="99"/>
      <c r="B35" s="92"/>
      <c r="C35" s="92"/>
      <c r="D35" s="360"/>
      <c r="E35" s="360"/>
      <c r="F35" s="74"/>
      <c r="G35" s="76" t="s">
        <v>98</v>
      </c>
      <c r="H35" s="76">
        <v>100000</v>
      </c>
      <c r="I35" s="72" t="s">
        <v>48</v>
      </c>
      <c r="J35" s="75" t="s">
        <v>51</v>
      </c>
      <c r="K35" s="72">
        <v>4</v>
      </c>
      <c r="L35" s="72" t="s">
        <v>77</v>
      </c>
      <c r="M35" s="72"/>
      <c r="N35" s="72"/>
      <c r="O35" s="72"/>
      <c r="P35" s="72" t="s">
        <v>76</v>
      </c>
      <c r="Q35" s="135">
        <f>H35*K35</f>
        <v>400000</v>
      </c>
      <c r="R35" s="129"/>
      <c r="S35" s="87">
        <f>Q35</f>
        <v>400000</v>
      </c>
      <c r="T35" s="87"/>
      <c r="U35" s="87"/>
      <c r="V35" s="87"/>
      <c r="W35" s="146">
        <f t="shared" si="1"/>
        <v>400000</v>
      </c>
      <c r="X35" s="26">
        <f t="shared" si="2"/>
        <v>0</v>
      </c>
    </row>
    <row r="36" spans="1:24" ht="14.25" customHeight="1" x14ac:dyDescent="0.15">
      <c r="A36" s="99"/>
      <c r="B36" s="92"/>
      <c r="C36" s="92"/>
      <c r="D36" s="360"/>
      <c r="E36" s="360"/>
      <c r="F36" s="74"/>
      <c r="G36" s="76"/>
      <c r="H36" s="84"/>
      <c r="I36" s="72"/>
      <c r="J36" s="75"/>
      <c r="K36" s="72"/>
      <c r="L36" s="72"/>
      <c r="M36" s="72"/>
      <c r="N36" s="72"/>
      <c r="O36" s="72"/>
      <c r="P36" s="72"/>
      <c r="Q36" s="135"/>
      <c r="R36" s="129"/>
      <c r="S36" s="87"/>
      <c r="T36" s="87"/>
      <c r="U36" s="87"/>
      <c r="V36" s="87"/>
      <c r="W36" s="146">
        <f t="shared" si="1"/>
        <v>0</v>
      </c>
      <c r="X36" s="26">
        <f t="shared" si="2"/>
        <v>0</v>
      </c>
    </row>
    <row r="37" spans="1:24" ht="14.25" customHeight="1" x14ac:dyDescent="0.15">
      <c r="A37" s="99"/>
      <c r="B37" s="98"/>
      <c r="C37" s="98"/>
      <c r="D37" s="358"/>
      <c r="E37" s="358"/>
      <c r="F37" s="77"/>
      <c r="G37" s="475" t="s">
        <v>277</v>
      </c>
      <c r="H37" s="475"/>
      <c r="I37" s="475"/>
      <c r="J37" s="475"/>
      <c r="K37" s="475"/>
      <c r="L37" s="475"/>
      <c r="M37" s="475"/>
      <c r="N37" s="475"/>
      <c r="O37" s="475"/>
      <c r="P37" s="475"/>
      <c r="Q37" s="476"/>
      <c r="R37" s="129"/>
      <c r="S37" s="87"/>
      <c r="T37" s="87"/>
      <c r="U37" s="87"/>
      <c r="V37" s="87"/>
      <c r="W37" s="146">
        <f t="shared" si="1"/>
        <v>0</v>
      </c>
      <c r="X37" s="26">
        <f t="shared" si="2"/>
        <v>0</v>
      </c>
    </row>
    <row r="38" spans="1:24" ht="14.25" customHeight="1" x14ac:dyDescent="0.15">
      <c r="A38" s="99"/>
      <c r="B38" s="487" t="s">
        <v>180</v>
      </c>
      <c r="C38" s="488"/>
      <c r="D38" s="364">
        <f>D39+D42+D56+D61+D74+D79</f>
        <v>41952800</v>
      </c>
      <c r="E38" s="364">
        <f>E39+E42+E56+E61+E74+E79</f>
        <v>51452800</v>
      </c>
      <c r="F38" s="78">
        <f>E38-D38</f>
        <v>9500000</v>
      </c>
      <c r="G38" s="84"/>
      <c r="H38" s="76"/>
      <c r="I38" s="72"/>
      <c r="J38" s="72"/>
      <c r="K38" s="72"/>
      <c r="L38" s="72"/>
      <c r="M38" s="72"/>
      <c r="N38" s="72"/>
      <c r="O38" s="72"/>
      <c r="P38" s="72"/>
      <c r="Q38" s="73"/>
      <c r="R38" s="129"/>
      <c r="S38" s="87"/>
      <c r="T38" s="87"/>
      <c r="U38" s="87"/>
      <c r="V38" s="87"/>
      <c r="W38" s="146">
        <f t="shared" si="1"/>
        <v>0</v>
      </c>
      <c r="X38" s="26">
        <f t="shared" si="2"/>
        <v>0</v>
      </c>
    </row>
    <row r="39" spans="1:24" ht="14.25" customHeight="1" x14ac:dyDescent="0.15">
      <c r="A39" s="99"/>
      <c r="B39" s="92"/>
      <c r="C39" s="92" t="s">
        <v>233</v>
      </c>
      <c r="D39" s="360">
        <v>2500000</v>
      </c>
      <c r="E39" s="360">
        <f>Q39</f>
        <v>2500000</v>
      </c>
      <c r="F39" s="74">
        <f>E39-D39</f>
        <v>0</v>
      </c>
      <c r="G39" s="341" t="s">
        <v>113</v>
      </c>
      <c r="H39" s="76"/>
      <c r="I39" s="72"/>
      <c r="J39" s="72"/>
      <c r="K39" s="72"/>
      <c r="L39" s="72"/>
      <c r="M39" s="72"/>
      <c r="N39" s="72"/>
      <c r="O39" s="72"/>
      <c r="P39" s="72"/>
      <c r="Q39" s="126">
        <f>SUM(Q40:Q40)</f>
        <v>2500000</v>
      </c>
      <c r="R39" s="129"/>
      <c r="S39" s="87"/>
      <c r="T39" s="87"/>
      <c r="U39" s="87"/>
      <c r="V39" s="87"/>
      <c r="W39" s="146">
        <f t="shared" si="1"/>
        <v>0</v>
      </c>
      <c r="X39" s="26">
        <f t="shared" si="2"/>
        <v>0</v>
      </c>
    </row>
    <row r="40" spans="1:24" ht="14.25" customHeight="1" x14ac:dyDescent="0.15">
      <c r="A40" s="99"/>
      <c r="B40" s="92"/>
      <c r="C40" s="92"/>
      <c r="D40" s="360"/>
      <c r="E40" s="360"/>
      <c r="F40" s="74"/>
      <c r="G40" s="76" t="s">
        <v>11</v>
      </c>
      <c r="H40" s="84"/>
      <c r="I40" s="72"/>
      <c r="J40" s="75"/>
      <c r="K40" s="72"/>
      <c r="L40" s="72"/>
      <c r="M40" s="72"/>
      <c r="N40" s="72"/>
      <c r="O40" s="72"/>
      <c r="P40" s="72" t="s">
        <v>76</v>
      </c>
      <c r="Q40" s="135">
        <v>2500000</v>
      </c>
      <c r="R40" s="129"/>
      <c r="S40" s="87">
        <f>Q40</f>
        <v>2500000</v>
      </c>
      <c r="T40" s="87"/>
      <c r="U40" s="87"/>
      <c r="V40" s="101"/>
      <c r="W40" s="146">
        <f t="shared" si="1"/>
        <v>2500000</v>
      </c>
      <c r="X40" s="26">
        <f t="shared" si="2"/>
        <v>0</v>
      </c>
    </row>
    <row r="41" spans="1:24" ht="14.25" customHeight="1" x14ac:dyDescent="0.15">
      <c r="A41" s="99"/>
      <c r="B41" s="92"/>
      <c r="C41" s="97"/>
      <c r="D41" s="364"/>
      <c r="E41" s="364"/>
      <c r="F41" s="78"/>
      <c r="G41" s="469" t="s">
        <v>30</v>
      </c>
      <c r="H41" s="469"/>
      <c r="I41" s="469"/>
      <c r="J41" s="469"/>
      <c r="K41" s="469"/>
      <c r="L41" s="469"/>
      <c r="M41" s="469"/>
      <c r="N41" s="469"/>
      <c r="O41" s="469"/>
      <c r="P41" s="469"/>
      <c r="Q41" s="470"/>
      <c r="R41" s="130"/>
      <c r="S41" s="87"/>
      <c r="T41" s="87"/>
      <c r="U41" s="87"/>
      <c r="V41" s="87"/>
      <c r="W41" s="146">
        <f t="shared" si="1"/>
        <v>0</v>
      </c>
      <c r="X41" s="26">
        <f t="shared" si="2"/>
        <v>0</v>
      </c>
    </row>
    <row r="42" spans="1:24" ht="13.5" customHeight="1" x14ac:dyDescent="0.15">
      <c r="A42" s="99"/>
      <c r="B42" s="92"/>
      <c r="C42" s="92" t="s">
        <v>134</v>
      </c>
      <c r="D42" s="360">
        <v>13812800</v>
      </c>
      <c r="E42" s="360">
        <f>Q42</f>
        <v>15512800</v>
      </c>
      <c r="F42" s="361">
        <f>E42-D42</f>
        <v>1700000</v>
      </c>
      <c r="G42" s="341" t="s">
        <v>217</v>
      </c>
      <c r="H42" s="76"/>
      <c r="I42" s="72"/>
      <c r="J42" s="72"/>
      <c r="K42" s="72"/>
      <c r="L42" s="72"/>
      <c r="M42" s="72"/>
      <c r="N42" s="72"/>
      <c r="O42" s="72"/>
      <c r="P42" s="72"/>
      <c r="Q42" s="126">
        <f>SUM(Q43:Q54)</f>
        <v>15512800</v>
      </c>
      <c r="R42" s="129"/>
      <c r="S42" s="87"/>
      <c r="T42" s="87"/>
      <c r="U42" s="87"/>
      <c r="V42" s="87"/>
      <c r="W42" s="146">
        <f t="shared" si="1"/>
        <v>0</v>
      </c>
      <c r="X42" s="26">
        <f t="shared" si="2"/>
        <v>0</v>
      </c>
    </row>
    <row r="43" spans="1:24" ht="13.5" customHeight="1" x14ac:dyDescent="0.15">
      <c r="A43" s="99"/>
      <c r="B43" s="92"/>
      <c r="C43" s="92"/>
      <c r="D43" s="360"/>
      <c r="E43" s="360"/>
      <c r="F43" s="74"/>
      <c r="G43" s="374" t="s">
        <v>152</v>
      </c>
      <c r="H43" s="374">
        <v>200000</v>
      </c>
      <c r="I43" s="375" t="s">
        <v>48</v>
      </c>
      <c r="J43" s="376" t="s">
        <v>51</v>
      </c>
      <c r="K43" s="375">
        <v>12</v>
      </c>
      <c r="L43" s="375" t="s">
        <v>75</v>
      </c>
      <c r="M43" s="375"/>
      <c r="N43" s="375"/>
      <c r="O43" s="375"/>
      <c r="P43" s="375" t="s">
        <v>76</v>
      </c>
      <c r="Q43" s="377">
        <f>H43*K43</f>
        <v>2400000</v>
      </c>
      <c r="R43" s="378">
        <v>2300000</v>
      </c>
      <c r="S43" s="379"/>
      <c r="T43" s="143"/>
      <c r="U43" s="143"/>
      <c r="V43" s="143">
        <v>100000</v>
      </c>
      <c r="W43" s="146">
        <f t="shared" si="1"/>
        <v>2400000</v>
      </c>
      <c r="X43" s="26">
        <f t="shared" si="2"/>
        <v>0</v>
      </c>
    </row>
    <row r="44" spans="1:24" ht="13.5" customHeight="1" x14ac:dyDescent="0.15">
      <c r="A44" s="99"/>
      <c r="B44" s="92"/>
      <c r="C44" s="92"/>
      <c r="D44" s="360"/>
      <c r="E44" s="360"/>
      <c r="F44" s="74"/>
      <c r="G44" s="76" t="s">
        <v>175</v>
      </c>
      <c r="H44" s="84">
        <v>121000</v>
      </c>
      <c r="I44" s="72" t="s">
        <v>48</v>
      </c>
      <c r="J44" s="75" t="s">
        <v>51</v>
      </c>
      <c r="K44" s="72">
        <v>12</v>
      </c>
      <c r="L44" s="72" t="s">
        <v>75</v>
      </c>
      <c r="M44" s="75"/>
      <c r="N44" s="72"/>
      <c r="O44" s="72"/>
      <c r="P44" s="72" t="s">
        <v>76</v>
      </c>
      <c r="Q44" s="73">
        <f t="shared" ref="Q44:Q49" si="4">H44*K44</f>
        <v>1452000</v>
      </c>
      <c r="R44" s="129"/>
      <c r="S44" s="87">
        <f>Q44</f>
        <v>1452000</v>
      </c>
      <c r="T44" s="87"/>
      <c r="U44" s="87"/>
      <c r="V44" s="87"/>
      <c r="W44" s="146">
        <f t="shared" si="1"/>
        <v>1452000</v>
      </c>
      <c r="X44" s="26">
        <f t="shared" si="2"/>
        <v>0</v>
      </c>
    </row>
    <row r="45" spans="1:24" ht="13.5" customHeight="1" x14ac:dyDescent="0.15">
      <c r="A45" s="99"/>
      <c r="B45" s="92"/>
      <c r="C45" s="92"/>
      <c r="D45" s="360"/>
      <c r="E45" s="360"/>
      <c r="F45" s="74"/>
      <c r="G45" s="76" t="s">
        <v>185</v>
      </c>
      <c r="H45" s="84">
        <v>55900</v>
      </c>
      <c r="I45" s="72" t="s">
        <v>48</v>
      </c>
      <c r="J45" s="75" t="s">
        <v>51</v>
      </c>
      <c r="K45" s="72">
        <v>12</v>
      </c>
      <c r="L45" s="72" t="s">
        <v>75</v>
      </c>
      <c r="M45" s="75"/>
      <c r="N45" s="72"/>
      <c r="O45" s="72"/>
      <c r="P45" s="72" t="s">
        <v>76</v>
      </c>
      <c r="Q45" s="73">
        <f t="shared" si="4"/>
        <v>670800</v>
      </c>
      <c r="R45" s="129"/>
      <c r="S45" s="87">
        <f>Q45</f>
        <v>670800</v>
      </c>
      <c r="T45" s="87"/>
      <c r="U45" s="87"/>
      <c r="V45" s="87"/>
      <c r="W45" s="146">
        <f t="shared" si="1"/>
        <v>670800</v>
      </c>
      <c r="X45" s="26">
        <f t="shared" si="2"/>
        <v>0</v>
      </c>
    </row>
    <row r="46" spans="1:24" ht="13.5" customHeight="1" x14ac:dyDescent="0.15">
      <c r="A46" s="99"/>
      <c r="B46" s="92"/>
      <c r="C46" s="92"/>
      <c r="D46" s="360"/>
      <c r="E46" s="360"/>
      <c r="F46" s="74"/>
      <c r="G46" s="76" t="s">
        <v>193</v>
      </c>
      <c r="H46" s="84">
        <v>60000</v>
      </c>
      <c r="I46" s="72" t="s">
        <v>48</v>
      </c>
      <c r="J46" s="75" t="s">
        <v>51</v>
      </c>
      <c r="K46" s="72">
        <v>12</v>
      </c>
      <c r="L46" s="72" t="s">
        <v>75</v>
      </c>
      <c r="M46" s="75"/>
      <c r="N46" s="72"/>
      <c r="O46" s="72"/>
      <c r="P46" s="72" t="s">
        <v>76</v>
      </c>
      <c r="Q46" s="73">
        <f t="shared" si="4"/>
        <v>720000</v>
      </c>
      <c r="R46" s="129"/>
      <c r="S46" s="87">
        <f>Q46</f>
        <v>720000</v>
      </c>
      <c r="T46" s="87"/>
      <c r="U46" s="87"/>
      <c r="V46" s="87"/>
      <c r="W46" s="146">
        <f t="shared" si="1"/>
        <v>720000</v>
      </c>
      <c r="X46" s="26">
        <f t="shared" si="2"/>
        <v>0</v>
      </c>
    </row>
    <row r="47" spans="1:24" ht="13.5" customHeight="1" x14ac:dyDescent="0.15">
      <c r="A47" s="99"/>
      <c r="B47" s="92"/>
      <c r="C47" s="92"/>
      <c r="D47" s="360"/>
      <c r="E47" s="360"/>
      <c r="F47" s="74"/>
      <c r="G47" s="76" t="s">
        <v>202</v>
      </c>
      <c r="H47" s="76">
        <v>400000</v>
      </c>
      <c r="I47" s="72" t="s">
        <v>48</v>
      </c>
      <c r="J47" s="75" t="s">
        <v>51</v>
      </c>
      <c r="K47" s="72">
        <v>1</v>
      </c>
      <c r="L47" s="72" t="s">
        <v>77</v>
      </c>
      <c r="M47" s="72"/>
      <c r="N47" s="72"/>
      <c r="O47" s="72"/>
      <c r="P47" s="72" t="s">
        <v>76</v>
      </c>
      <c r="Q47" s="73">
        <f t="shared" si="4"/>
        <v>400000</v>
      </c>
      <c r="R47" s="129">
        <f>Q47</f>
        <v>400000</v>
      </c>
      <c r="S47" s="87"/>
      <c r="T47" s="87"/>
      <c r="U47" s="87"/>
      <c r="V47" s="87"/>
      <c r="W47" s="146">
        <f t="shared" si="1"/>
        <v>400000</v>
      </c>
      <c r="X47" s="26">
        <f t="shared" si="2"/>
        <v>0</v>
      </c>
    </row>
    <row r="48" spans="1:24" ht="13.5" customHeight="1" x14ac:dyDescent="0.15">
      <c r="A48" s="99"/>
      <c r="B48" s="92"/>
      <c r="C48" s="92"/>
      <c r="D48" s="360"/>
      <c r="E48" s="360"/>
      <c r="F48" s="74"/>
      <c r="G48" s="76" t="s">
        <v>261</v>
      </c>
      <c r="H48" s="76">
        <v>280000</v>
      </c>
      <c r="I48" s="72" t="s">
        <v>48</v>
      </c>
      <c r="J48" s="75" t="s">
        <v>81</v>
      </c>
      <c r="K48" s="72">
        <v>1</v>
      </c>
      <c r="L48" s="72" t="s">
        <v>77</v>
      </c>
      <c r="M48" s="72"/>
      <c r="N48" s="72"/>
      <c r="O48" s="72"/>
      <c r="P48" s="72" t="s">
        <v>76</v>
      </c>
      <c r="Q48" s="73">
        <f>H48*K48</f>
        <v>280000</v>
      </c>
      <c r="R48" s="129">
        <f>Q48</f>
        <v>280000</v>
      </c>
      <c r="S48" s="87"/>
      <c r="T48" s="87"/>
      <c r="U48" s="87"/>
      <c r="V48" s="87"/>
      <c r="W48" s="146">
        <f t="shared" si="1"/>
        <v>280000</v>
      </c>
      <c r="X48" s="26"/>
    </row>
    <row r="49" spans="1:24" ht="13.5" customHeight="1" x14ac:dyDescent="0.15">
      <c r="A49" s="99"/>
      <c r="B49" s="92"/>
      <c r="C49" s="92"/>
      <c r="D49" s="360"/>
      <c r="E49" s="360"/>
      <c r="F49" s="74"/>
      <c r="G49" s="76" t="s">
        <v>205</v>
      </c>
      <c r="H49" s="76">
        <v>165000</v>
      </c>
      <c r="I49" s="72" t="s">
        <v>48</v>
      </c>
      <c r="J49" s="75" t="s">
        <v>51</v>
      </c>
      <c r="K49" s="72">
        <v>6</v>
      </c>
      <c r="L49" s="72" t="s">
        <v>77</v>
      </c>
      <c r="M49" s="72"/>
      <c r="N49" s="72"/>
      <c r="O49" s="72"/>
      <c r="P49" s="72" t="s">
        <v>76</v>
      </c>
      <c r="Q49" s="73">
        <f t="shared" si="4"/>
        <v>990000</v>
      </c>
      <c r="R49" s="129"/>
      <c r="S49" s="87">
        <f>Q49</f>
        <v>990000</v>
      </c>
      <c r="T49" s="87"/>
      <c r="U49" s="87"/>
      <c r="V49" s="87"/>
      <c r="W49" s="146">
        <f t="shared" si="1"/>
        <v>990000</v>
      </c>
      <c r="X49" s="26">
        <f t="shared" si="2"/>
        <v>0</v>
      </c>
    </row>
    <row r="50" spans="1:24" ht="13.5" customHeight="1" x14ac:dyDescent="0.15">
      <c r="A50" s="99"/>
      <c r="B50" s="92"/>
      <c r="C50" s="92"/>
      <c r="D50" s="360"/>
      <c r="E50" s="360"/>
      <c r="F50" s="74"/>
      <c r="G50" s="76" t="s">
        <v>257</v>
      </c>
      <c r="H50" s="76">
        <v>300000</v>
      </c>
      <c r="I50" s="72" t="s">
        <v>48</v>
      </c>
      <c r="J50" s="75" t="s">
        <v>51</v>
      </c>
      <c r="K50" s="72">
        <v>3</v>
      </c>
      <c r="L50" s="72" t="s">
        <v>77</v>
      </c>
      <c r="M50" s="72"/>
      <c r="N50" s="72"/>
      <c r="O50" s="72"/>
      <c r="P50" s="72" t="s">
        <v>76</v>
      </c>
      <c r="Q50" s="73">
        <f t="shared" ref="Q50:Q51" si="5">H50*K50</f>
        <v>900000</v>
      </c>
      <c r="R50" s="129"/>
      <c r="S50" s="87">
        <f>Q50</f>
        <v>900000</v>
      </c>
      <c r="T50" s="87"/>
      <c r="U50" s="87"/>
      <c r="V50" s="87"/>
      <c r="W50" s="146">
        <f t="shared" si="1"/>
        <v>900000</v>
      </c>
      <c r="X50" s="26">
        <f t="shared" si="2"/>
        <v>0</v>
      </c>
    </row>
    <row r="51" spans="1:24" ht="13.5" customHeight="1" x14ac:dyDescent="0.15">
      <c r="A51" s="99"/>
      <c r="B51" s="92"/>
      <c r="C51" s="92"/>
      <c r="D51" s="360"/>
      <c r="E51" s="360"/>
      <c r="F51" s="74"/>
      <c r="G51" s="76" t="s">
        <v>12</v>
      </c>
      <c r="H51" s="76">
        <v>50000</v>
      </c>
      <c r="I51" s="72" t="s">
        <v>48</v>
      </c>
      <c r="J51" s="75" t="s">
        <v>51</v>
      </c>
      <c r="K51" s="72">
        <v>4</v>
      </c>
      <c r="L51" s="72" t="s">
        <v>77</v>
      </c>
      <c r="M51" s="72"/>
      <c r="N51" s="72"/>
      <c r="O51" s="72"/>
      <c r="P51" s="72" t="s">
        <v>76</v>
      </c>
      <c r="Q51" s="73">
        <f t="shared" si="5"/>
        <v>200000</v>
      </c>
      <c r="R51" s="129"/>
      <c r="S51" s="87">
        <f>Q51</f>
        <v>200000</v>
      </c>
      <c r="T51" s="87"/>
      <c r="U51" s="87"/>
      <c r="V51" s="87"/>
      <c r="W51" s="146">
        <f t="shared" si="1"/>
        <v>200000</v>
      </c>
      <c r="X51" s="26">
        <f t="shared" si="2"/>
        <v>0</v>
      </c>
    </row>
    <row r="52" spans="1:24" ht="13.5" customHeight="1" x14ac:dyDescent="0.15">
      <c r="A52" s="99"/>
      <c r="B52" s="92"/>
      <c r="C52" s="92"/>
      <c r="D52" s="360"/>
      <c r="E52" s="360"/>
      <c r="F52" s="74"/>
      <c r="G52" s="76" t="s">
        <v>268</v>
      </c>
      <c r="H52" s="76">
        <v>250000</v>
      </c>
      <c r="I52" s="72" t="s">
        <v>48</v>
      </c>
      <c r="J52" s="75" t="s">
        <v>81</v>
      </c>
      <c r="K52" s="72">
        <v>12</v>
      </c>
      <c r="L52" s="72" t="s">
        <v>77</v>
      </c>
      <c r="M52" s="72"/>
      <c r="N52" s="72"/>
      <c r="O52" s="72"/>
      <c r="P52" s="72" t="s">
        <v>76</v>
      </c>
      <c r="Q52" s="73">
        <f>H52*K52</f>
        <v>3000000</v>
      </c>
      <c r="R52" s="129"/>
      <c r="S52" s="87">
        <v>3000000</v>
      </c>
      <c r="T52" s="87"/>
      <c r="U52" s="87"/>
      <c r="V52" s="87"/>
      <c r="W52" s="146">
        <f t="shared" si="1"/>
        <v>3000000</v>
      </c>
      <c r="X52" s="26">
        <f t="shared" si="2"/>
        <v>0</v>
      </c>
    </row>
    <row r="53" spans="1:24" ht="13.5" customHeight="1" x14ac:dyDescent="0.15">
      <c r="A53" s="99"/>
      <c r="B53" s="92"/>
      <c r="C53" s="92"/>
      <c r="D53" s="360"/>
      <c r="E53" s="360"/>
      <c r="F53" s="74"/>
      <c r="G53" s="76" t="s">
        <v>253</v>
      </c>
      <c r="H53" s="76">
        <v>250000</v>
      </c>
      <c r="I53" s="72" t="s">
        <v>48</v>
      </c>
      <c r="J53" s="75" t="s">
        <v>81</v>
      </c>
      <c r="K53" s="72">
        <v>12</v>
      </c>
      <c r="L53" s="72" t="s">
        <v>77</v>
      </c>
      <c r="M53" s="72"/>
      <c r="N53" s="72"/>
      <c r="O53" s="72"/>
      <c r="P53" s="72" t="s">
        <v>76</v>
      </c>
      <c r="Q53" s="73">
        <f>H53*K53</f>
        <v>3000000</v>
      </c>
      <c r="R53" s="129"/>
      <c r="S53" s="87">
        <f>Q53</f>
        <v>3000000</v>
      </c>
      <c r="T53" s="87"/>
      <c r="U53" s="87"/>
      <c r="V53" s="87"/>
      <c r="W53" s="146">
        <f t="shared" si="1"/>
        <v>3000000</v>
      </c>
      <c r="X53" s="26"/>
    </row>
    <row r="54" spans="1:24" ht="13.5" customHeight="1" x14ac:dyDescent="0.15">
      <c r="A54" s="99"/>
      <c r="B54" s="92"/>
      <c r="C54" s="92"/>
      <c r="D54" s="360"/>
      <c r="E54" s="360"/>
      <c r="F54" s="74"/>
      <c r="G54" s="76" t="s">
        <v>280</v>
      </c>
      <c r="H54" s="76"/>
      <c r="I54" s="72"/>
      <c r="J54" s="75"/>
      <c r="K54" s="72"/>
      <c r="L54" s="72"/>
      <c r="M54" s="72"/>
      <c r="N54" s="72"/>
      <c r="O54" s="72"/>
      <c r="P54" s="72"/>
      <c r="Q54" s="73">
        <v>1500000</v>
      </c>
      <c r="R54" s="129"/>
      <c r="S54" s="87">
        <f>Q54</f>
        <v>1500000</v>
      </c>
      <c r="T54" s="87"/>
      <c r="U54" s="87"/>
      <c r="V54" s="87"/>
      <c r="W54" s="146">
        <f t="shared" si="1"/>
        <v>1500000</v>
      </c>
      <c r="X54" s="26"/>
    </row>
    <row r="55" spans="1:24" ht="13.5" customHeight="1" x14ac:dyDescent="0.15">
      <c r="A55" s="99"/>
      <c r="B55" s="92"/>
      <c r="C55" s="97"/>
      <c r="D55" s="364"/>
      <c r="E55" s="364"/>
      <c r="F55" s="78"/>
      <c r="G55" s="469" t="s">
        <v>317</v>
      </c>
      <c r="H55" s="469"/>
      <c r="I55" s="469"/>
      <c r="J55" s="469"/>
      <c r="K55" s="469"/>
      <c r="L55" s="469"/>
      <c r="M55" s="469"/>
      <c r="N55" s="469"/>
      <c r="O55" s="469"/>
      <c r="P55" s="469"/>
      <c r="Q55" s="470"/>
      <c r="R55" s="129"/>
      <c r="S55" s="87"/>
      <c r="T55" s="87"/>
      <c r="U55" s="87"/>
      <c r="V55" s="87"/>
      <c r="W55" s="146">
        <f t="shared" si="1"/>
        <v>0</v>
      </c>
      <c r="X55" s="26">
        <f t="shared" si="2"/>
        <v>0</v>
      </c>
    </row>
    <row r="56" spans="1:24" ht="13.5" customHeight="1" x14ac:dyDescent="0.15">
      <c r="A56" s="99"/>
      <c r="B56" s="92"/>
      <c r="C56" s="92" t="s">
        <v>139</v>
      </c>
      <c r="D56" s="360">
        <v>10860000</v>
      </c>
      <c r="E56" s="360">
        <f>Q56</f>
        <v>12060000</v>
      </c>
      <c r="F56" s="74">
        <f>E56-D56</f>
        <v>1200000</v>
      </c>
      <c r="G56" s="341" t="s">
        <v>158</v>
      </c>
      <c r="H56" s="102"/>
      <c r="I56" s="103"/>
      <c r="J56" s="103"/>
      <c r="K56" s="103"/>
      <c r="L56" s="103"/>
      <c r="M56" s="103"/>
      <c r="N56" s="103"/>
      <c r="O56" s="103"/>
      <c r="P56" s="103"/>
      <c r="Q56" s="126">
        <f>SUM(Q57:Q59)</f>
        <v>12060000</v>
      </c>
      <c r="R56" s="129"/>
      <c r="S56" s="87"/>
      <c r="T56" s="87"/>
      <c r="U56" s="87"/>
      <c r="V56" s="87"/>
      <c r="W56" s="146">
        <f t="shared" si="1"/>
        <v>0</v>
      </c>
      <c r="X56" s="26">
        <f t="shared" si="2"/>
        <v>0</v>
      </c>
    </row>
    <row r="57" spans="1:24" ht="13.5" customHeight="1" x14ac:dyDescent="0.15">
      <c r="A57" s="99"/>
      <c r="B57" s="92"/>
      <c r="C57" s="92"/>
      <c r="D57" s="360"/>
      <c r="E57" s="360"/>
      <c r="F57" s="74"/>
      <c r="G57" s="76" t="s">
        <v>293</v>
      </c>
      <c r="H57" s="76">
        <v>20000</v>
      </c>
      <c r="I57" s="72" t="s">
        <v>48</v>
      </c>
      <c r="J57" s="75" t="s">
        <v>51</v>
      </c>
      <c r="K57" s="72">
        <v>3</v>
      </c>
      <c r="L57" s="72" t="s">
        <v>75</v>
      </c>
      <c r="M57" s="72"/>
      <c r="N57" s="72"/>
      <c r="O57" s="72"/>
      <c r="P57" s="72" t="s">
        <v>76</v>
      </c>
      <c r="Q57" s="136">
        <f>H57*K57</f>
        <v>60000</v>
      </c>
      <c r="R57" s="129">
        <f>Q57-S57</f>
        <v>60000</v>
      </c>
      <c r="S57" s="87"/>
      <c r="T57" s="87"/>
      <c r="U57" s="87"/>
      <c r="V57" s="87"/>
      <c r="W57" s="146">
        <f>SUM(R57:V57)</f>
        <v>60000</v>
      </c>
      <c r="X57" s="26">
        <f t="shared" si="2"/>
        <v>0</v>
      </c>
    </row>
    <row r="58" spans="1:24" ht="13.5" customHeight="1" x14ac:dyDescent="0.15">
      <c r="A58" s="99"/>
      <c r="B58" s="92"/>
      <c r="C58" s="92"/>
      <c r="D58" s="360"/>
      <c r="E58" s="360"/>
      <c r="F58" s="74"/>
      <c r="G58" s="76" t="s">
        <v>203</v>
      </c>
      <c r="H58" s="76">
        <v>900000</v>
      </c>
      <c r="I58" s="72" t="s">
        <v>48</v>
      </c>
      <c r="J58" s="75" t="s">
        <v>51</v>
      </c>
      <c r="K58" s="72">
        <v>12</v>
      </c>
      <c r="L58" s="72" t="s">
        <v>75</v>
      </c>
      <c r="M58" s="103"/>
      <c r="N58" s="103"/>
      <c r="O58" s="103"/>
      <c r="P58" s="72" t="s">
        <v>76</v>
      </c>
      <c r="Q58" s="136">
        <f>H58*K58</f>
        <v>10800000</v>
      </c>
      <c r="R58" s="129">
        <v>9951290</v>
      </c>
      <c r="S58" s="87">
        <f>Q58-R58</f>
        <v>848710</v>
      </c>
      <c r="T58" s="87"/>
      <c r="U58" s="87"/>
      <c r="V58" s="87"/>
      <c r="W58" s="146">
        <f t="shared" si="1"/>
        <v>10800000</v>
      </c>
      <c r="X58" s="26">
        <f t="shared" si="2"/>
        <v>0</v>
      </c>
    </row>
    <row r="59" spans="1:24" ht="13.5" customHeight="1" x14ac:dyDescent="0.15">
      <c r="A59" s="99"/>
      <c r="B59" s="92"/>
      <c r="C59" s="92"/>
      <c r="D59" s="360"/>
      <c r="E59" s="360"/>
      <c r="F59" s="74"/>
      <c r="G59" s="76" t="s">
        <v>82</v>
      </c>
      <c r="H59" s="76">
        <v>100000</v>
      </c>
      <c r="I59" s="72" t="s">
        <v>48</v>
      </c>
      <c r="J59" s="75" t="s">
        <v>51</v>
      </c>
      <c r="K59" s="72">
        <v>12</v>
      </c>
      <c r="L59" s="72" t="s">
        <v>75</v>
      </c>
      <c r="M59" s="103"/>
      <c r="N59" s="103"/>
      <c r="O59" s="103"/>
      <c r="P59" s="72" t="s">
        <v>76</v>
      </c>
      <c r="Q59" s="136">
        <f>H59*K59</f>
        <v>1200000</v>
      </c>
      <c r="R59" s="129">
        <v>1080000</v>
      </c>
      <c r="S59" s="87">
        <f>Q59-R59</f>
        <v>120000</v>
      </c>
      <c r="T59" s="87"/>
      <c r="U59" s="87"/>
      <c r="V59" s="87"/>
      <c r="W59" s="146">
        <f t="shared" si="1"/>
        <v>1200000</v>
      </c>
      <c r="X59" s="26">
        <f t="shared" si="2"/>
        <v>0</v>
      </c>
    </row>
    <row r="60" spans="1:24" ht="13.5" customHeight="1" x14ac:dyDescent="0.15">
      <c r="A60" s="99"/>
      <c r="B60" s="92"/>
      <c r="C60" s="97"/>
      <c r="D60" s="364"/>
      <c r="E60" s="364"/>
      <c r="F60" s="78"/>
      <c r="G60" s="469" t="s">
        <v>318</v>
      </c>
      <c r="H60" s="469"/>
      <c r="I60" s="469"/>
      <c r="J60" s="469"/>
      <c r="K60" s="469"/>
      <c r="L60" s="469"/>
      <c r="M60" s="469"/>
      <c r="N60" s="469"/>
      <c r="O60" s="469"/>
      <c r="P60" s="469"/>
      <c r="Q60" s="470"/>
      <c r="R60" s="129"/>
      <c r="S60" s="87"/>
      <c r="T60" s="87"/>
      <c r="U60" s="87"/>
      <c r="V60" s="87"/>
      <c r="W60" s="146">
        <f t="shared" si="1"/>
        <v>0</v>
      </c>
      <c r="X60" s="26">
        <f t="shared" si="2"/>
        <v>0</v>
      </c>
    </row>
    <row r="61" spans="1:24" ht="15" customHeight="1" x14ac:dyDescent="0.15">
      <c r="A61" s="99"/>
      <c r="B61" s="92"/>
      <c r="C61" s="92" t="s">
        <v>133</v>
      </c>
      <c r="D61" s="360">
        <v>3580000</v>
      </c>
      <c r="E61" s="360">
        <f>Q61</f>
        <v>3580000</v>
      </c>
      <c r="F61" s="74">
        <f>E61-D61</f>
        <v>0</v>
      </c>
      <c r="G61" s="341" t="s">
        <v>157</v>
      </c>
      <c r="H61" s="102"/>
      <c r="I61" s="103"/>
      <c r="J61" s="103"/>
      <c r="K61" s="103"/>
      <c r="L61" s="103"/>
      <c r="M61" s="103"/>
      <c r="N61" s="103"/>
      <c r="O61" s="103"/>
      <c r="P61" s="103"/>
      <c r="Q61" s="126">
        <f>SUM(Q62:Q72)</f>
        <v>3580000</v>
      </c>
      <c r="R61" s="129"/>
      <c r="S61" s="87"/>
      <c r="T61" s="87"/>
      <c r="U61" s="87"/>
      <c r="V61" s="87"/>
      <c r="W61" s="146">
        <f t="shared" si="1"/>
        <v>0</v>
      </c>
      <c r="X61" s="26">
        <f t="shared" si="2"/>
        <v>0</v>
      </c>
    </row>
    <row r="62" spans="1:24" ht="15" customHeight="1" x14ac:dyDescent="0.15">
      <c r="A62" s="99"/>
      <c r="B62" s="92"/>
      <c r="C62" s="92"/>
      <c r="D62" s="360"/>
      <c r="E62" s="360"/>
      <c r="F62" s="74"/>
      <c r="G62" s="104" t="s">
        <v>116</v>
      </c>
      <c r="H62" s="76">
        <v>100000</v>
      </c>
      <c r="I62" s="72" t="s">
        <v>48</v>
      </c>
      <c r="J62" s="75" t="s">
        <v>51</v>
      </c>
      <c r="K62" s="105">
        <v>1</v>
      </c>
      <c r="L62" s="105" t="s">
        <v>77</v>
      </c>
      <c r="M62" s="105"/>
      <c r="N62" s="105"/>
      <c r="O62" s="106"/>
      <c r="P62" s="72" t="s">
        <v>76</v>
      </c>
      <c r="Q62" s="137">
        <f t="shared" ref="Q62:Q69" si="6">H62*K62</f>
        <v>100000</v>
      </c>
      <c r="R62" s="129">
        <f t="shared" ref="R62:R69" si="7">Q62</f>
        <v>100000</v>
      </c>
      <c r="S62" s="143"/>
      <c r="T62" s="143"/>
      <c r="U62" s="143"/>
      <c r="V62" s="143"/>
      <c r="W62" s="146">
        <f t="shared" si="1"/>
        <v>100000</v>
      </c>
      <c r="X62" s="26">
        <f t="shared" si="2"/>
        <v>0</v>
      </c>
    </row>
    <row r="63" spans="1:24" ht="15" customHeight="1" x14ac:dyDescent="0.15">
      <c r="A63" s="99"/>
      <c r="B63" s="92"/>
      <c r="C63" s="92"/>
      <c r="D63" s="360"/>
      <c r="E63" s="360"/>
      <c r="F63" s="74"/>
      <c r="G63" s="104" t="s">
        <v>105</v>
      </c>
      <c r="H63" s="76">
        <v>260000</v>
      </c>
      <c r="I63" s="72" t="s">
        <v>48</v>
      </c>
      <c r="J63" s="75" t="s">
        <v>51</v>
      </c>
      <c r="K63" s="105">
        <v>1</v>
      </c>
      <c r="L63" s="105" t="s">
        <v>77</v>
      </c>
      <c r="M63" s="75"/>
      <c r="N63" s="105"/>
      <c r="O63" s="105"/>
      <c r="P63" s="72" t="s">
        <v>76</v>
      </c>
      <c r="Q63" s="137">
        <f t="shared" si="6"/>
        <v>260000</v>
      </c>
      <c r="R63" s="129">
        <v>0</v>
      </c>
      <c r="S63" s="87">
        <v>260000</v>
      </c>
      <c r="T63" s="143"/>
      <c r="U63" s="143"/>
      <c r="V63" s="143"/>
      <c r="W63" s="146">
        <f t="shared" si="1"/>
        <v>260000</v>
      </c>
      <c r="X63" s="26">
        <f t="shared" si="2"/>
        <v>0</v>
      </c>
    </row>
    <row r="64" spans="1:24" ht="15" customHeight="1" x14ac:dyDescent="0.15">
      <c r="A64" s="99"/>
      <c r="B64" s="92"/>
      <c r="C64" s="92"/>
      <c r="D64" s="360"/>
      <c r="E64" s="360"/>
      <c r="F64" s="74"/>
      <c r="G64" s="104" t="s">
        <v>104</v>
      </c>
      <c r="H64" s="76">
        <v>550000</v>
      </c>
      <c r="I64" s="72" t="s">
        <v>48</v>
      </c>
      <c r="J64" s="75" t="s">
        <v>51</v>
      </c>
      <c r="K64" s="105">
        <v>1</v>
      </c>
      <c r="L64" s="105" t="s">
        <v>44</v>
      </c>
      <c r="M64" s="75"/>
      <c r="N64" s="105"/>
      <c r="O64" s="105"/>
      <c r="P64" s="72" t="s">
        <v>76</v>
      </c>
      <c r="Q64" s="137">
        <f t="shared" si="6"/>
        <v>550000</v>
      </c>
      <c r="R64" s="129">
        <f t="shared" si="7"/>
        <v>550000</v>
      </c>
      <c r="S64" s="87"/>
      <c r="T64" s="87"/>
      <c r="U64" s="87"/>
      <c r="V64" s="87"/>
      <c r="W64" s="146">
        <f t="shared" si="1"/>
        <v>550000</v>
      </c>
      <c r="X64" s="26">
        <f t="shared" si="2"/>
        <v>0</v>
      </c>
    </row>
    <row r="65" spans="1:24" ht="15" customHeight="1" x14ac:dyDescent="0.15">
      <c r="A65" s="99"/>
      <c r="B65" s="92"/>
      <c r="C65" s="92"/>
      <c r="D65" s="360"/>
      <c r="E65" s="360"/>
      <c r="F65" s="74"/>
      <c r="G65" s="104" t="s">
        <v>19</v>
      </c>
      <c r="H65" s="76">
        <v>850000</v>
      </c>
      <c r="I65" s="72" t="s">
        <v>48</v>
      </c>
      <c r="J65" s="75" t="s">
        <v>51</v>
      </c>
      <c r="K65" s="105">
        <v>1</v>
      </c>
      <c r="L65" s="105" t="s">
        <v>44</v>
      </c>
      <c r="M65" s="75"/>
      <c r="N65" s="105"/>
      <c r="O65" s="105"/>
      <c r="P65" s="72" t="s">
        <v>76</v>
      </c>
      <c r="Q65" s="137">
        <f>H65*K65</f>
        <v>850000</v>
      </c>
      <c r="R65" s="129">
        <f t="shared" si="7"/>
        <v>850000</v>
      </c>
      <c r="S65" s="87"/>
      <c r="T65" s="87"/>
      <c r="U65" s="87"/>
      <c r="V65" s="87"/>
      <c r="W65" s="146">
        <f t="shared" si="1"/>
        <v>850000</v>
      </c>
      <c r="X65" s="26">
        <f t="shared" si="2"/>
        <v>0</v>
      </c>
    </row>
    <row r="66" spans="1:24" ht="15" customHeight="1" x14ac:dyDescent="0.15">
      <c r="A66" s="99"/>
      <c r="B66" s="92"/>
      <c r="C66" s="92"/>
      <c r="D66" s="360"/>
      <c r="E66" s="360"/>
      <c r="F66" s="74"/>
      <c r="G66" s="104" t="s">
        <v>20</v>
      </c>
      <c r="H66" s="76">
        <v>200000</v>
      </c>
      <c r="I66" s="72" t="s">
        <v>48</v>
      </c>
      <c r="J66" s="75" t="s">
        <v>81</v>
      </c>
      <c r="K66" s="105">
        <v>1</v>
      </c>
      <c r="L66" s="105" t="s">
        <v>77</v>
      </c>
      <c r="M66" s="75"/>
      <c r="N66" s="105"/>
      <c r="O66" s="105"/>
      <c r="P66" s="72"/>
      <c r="Q66" s="137">
        <f t="shared" si="6"/>
        <v>200000</v>
      </c>
      <c r="R66" s="129">
        <f t="shared" si="7"/>
        <v>200000</v>
      </c>
      <c r="S66" s="87"/>
      <c r="T66" s="87"/>
      <c r="U66" s="87"/>
      <c r="V66" s="87"/>
      <c r="W66" s="146">
        <f t="shared" si="1"/>
        <v>200000</v>
      </c>
      <c r="X66" s="26">
        <f t="shared" si="2"/>
        <v>0</v>
      </c>
    </row>
    <row r="67" spans="1:24" ht="15" customHeight="1" x14ac:dyDescent="0.15">
      <c r="A67" s="99"/>
      <c r="B67" s="92"/>
      <c r="C67" s="92"/>
      <c r="D67" s="360"/>
      <c r="E67" s="360"/>
      <c r="F67" s="74"/>
      <c r="G67" s="104" t="s">
        <v>102</v>
      </c>
      <c r="H67" s="76">
        <v>250000</v>
      </c>
      <c r="I67" s="72" t="s">
        <v>48</v>
      </c>
      <c r="J67" s="75" t="s">
        <v>81</v>
      </c>
      <c r="K67" s="105">
        <v>1</v>
      </c>
      <c r="L67" s="105" t="s">
        <v>77</v>
      </c>
      <c r="M67" s="75"/>
      <c r="N67" s="105"/>
      <c r="O67" s="105"/>
      <c r="P67" s="72"/>
      <c r="Q67" s="137">
        <f t="shared" si="6"/>
        <v>250000</v>
      </c>
      <c r="R67" s="129">
        <f t="shared" si="7"/>
        <v>250000</v>
      </c>
      <c r="S67" s="87"/>
      <c r="T67" s="87"/>
      <c r="U67" s="87"/>
      <c r="V67" s="87"/>
      <c r="W67" s="146">
        <f t="shared" si="1"/>
        <v>250000</v>
      </c>
      <c r="X67" s="26">
        <f t="shared" si="2"/>
        <v>0</v>
      </c>
    </row>
    <row r="68" spans="1:24" ht="15" customHeight="1" x14ac:dyDescent="0.15">
      <c r="A68" s="99"/>
      <c r="B68" s="92"/>
      <c r="C68" s="92"/>
      <c r="D68" s="360"/>
      <c r="E68" s="360"/>
      <c r="F68" s="74"/>
      <c r="G68" s="104" t="s">
        <v>219</v>
      </c>
      <c r="H68" s="76">
        <v>110000</v>
      </c>
      <c r="I68" s="72" t="s">
        <v>48</v>
      </c>
      <c r="J68" s="75" t="s">
        <v>81</v>
      </c>
      <c r="K68" s="105">
        <v>1</v>
      </c>
      <c r="L68" s="105" t="s">
        <v>77</v>
      </c>
      <c r="M68" s="75"/>
      <c r="N68" s="105"/>
      <c r="O68" s="105"/>
      <c r="P68" s="72"/>
      <c r="Q68" s="137">
        <f t="shared" si="6"/>
        <v>110000</v>
      </c>
      <c r="R68" s="129">
        <f t="shared" si="7"/>
        <v>110000</v>
      </c>
      <c r="S68" s="87"/>
      <c r="T68" s="87"/>
      <c r="U68" s="87"/>
      <c r="V68" s="87"/>
      <c r="W68" s="146">
        <f t="shared" si="1"/>
        <v>110000</v>
      </c>
      <c r="X68" s="26">
        <f>SUM(R68:V68)-W68</f>
        <v>0</v>
      </c>
    </row>
    <row r="69" spans="1:24" ht="15" customHeight="1" x14ac:dyDescent="0.15">
      <c r="A69" s="99"/>
      <c r="B69" s="92"/>
      <c r="C69" s="92"/>
      <c r="D69" s="360"/>
      <c r="E69" s="360"/>
      <c r="F69" s="74"/>
      <c r="G69" s="545" t="s">
        <v>8</v>
      </c>
      <c r="H69" s="546">
        <v>30000</v>
      </c>
      <c r="I69" s="547" t="s">
        <v>48</v>
      </c>
      <c r="J69" s="548" t="s">
        <v>51</v>
      </c>
      <c r="K69" s="549">
        <v>12</v>
      </c>
      <c r="L69" s="549" t="s">
        <v>75</v>
      </c>
      <c r="M69" s="548"/>
      <c r="N69" s="549"/>
      <c r="O69" s="549"/>
      <c r="P69" s="547" t="s">
        <v>76</v>
      </c>
      <c r="Q69" s="550">
        <f t="shared" si="6"/>
        <v>360000</v>
      </c>
      <c r="R69" s="253">
        <f t="shared" si="7"/>
        <v>360000</v>
      </c>
      <c r="S69" s="143"/>
      <c r="T69" s="87"/>
      <c r="U69" s="87"/>
      <c r="V69" s="87"/>
      <c r="W69" s="146">
        <f t="shared" si="1"/>
        <v>360000</v>
      </c>
      <c r="X69" s="26">
        <f t="shared" si="2"/>
        <v>0</v>
      </c>
    </row>
    <row r="70" spans="1:24" ht="15" customHeight="1" x14ac:dyDescent="0.15">
      <c r="A70" s="99"/>
      <c r="B70" s="92"/>
      <c r="C70" s="92"/>
      <c r="D70" s="360"/>
      <c r="E70" s="360"/>
      <c r="F70" s="74"/>
      <c r="G70" s="545" t="s">
        <v>4</v>
      </c>
      <c r="H70" s="546">
        <v>300000</v>
      </c>
      <c r="I70" s="547" t="s">
        <v>48</v>
      </c>
      <c r="J70" s="548" t="s">
        <v>81</v>
      </c>
      <c r="K70" s="549">
        <v>1</v>
      </c>
      <c r="L70" s="549" t="s">
        <v>77</v>
      </c>
      <c r="M70" s="548"/>
      <c r="N70" s="549"/>
      <c r="O70" s="549"/>
      <c r="P70" s="547" t="s">
        <v>76</v>
      </c>
      <c r="Q70" s="550">
        <f t="shared" ref="Q70:Q71" si="8">H70*K70</f>
        <v>300000</v>
      </c>
      <c r="R70" s="253"/>
      <c r="S70" s="143">
        <f>Q70</f>
        <v>300000</v>
      </c>
      <c r="T70" s="87"/>
      <c r="U70" s="87"/>
      <c r="V70" s="87"/>
      <c r="W70" s="146">
        <f t="shared" si="1"/>
        <v>300000</v>
      </c>
      <c r="X70" s="26">
        <f t="shared" si="2"/>
        <v>0</v>
      </c>
    </row>
    <row r="71" spans="1:24" ht="15" customHeight="1" x14ac:dyDescent="0.15">
      <c r="A71" s="99"/>
      <c r="B71" s="92"/>
      <c r="C71" s="92"/>
      <c r="D71" s="360"/>
      <c r="E71" s="360"/>
      <c r="F71" s="74"/>
      <c r="G71" s="545" t="s">
        <v>97</v>
      </c>
      <c r="H71" s="546">
        <v>50000</v>
      </c>
      <c r="I71" s="547" t="s">
        <v>48</v>
      </c>
      <c r="J71" s="548" t="s">
        <v>51</v>
      </c>
      <c r="K71" s="549">
        <v>12</v>
      </c>
      <c r="L71" s="549" t="s">
        <v>77</v>
      </c>
      <c r="M71" s="548"/>
      <c r="N71" s="549"/>
      <c r="O71" s="549"/>
      <c r="P71" s="547" t="s">
        <v>76</v>
      </c>
      <c r="Q71" s="550">
        <f t="shared" si="8"/>
        <v>600000</v>
      </c>
      <c r="R71" s="129"/>
      <c r="S71" s="143">
        <f>Q71</f>
        <v>600000</v>
      </c>
      <c r="T71" s="87"/>
      <c r="U71" s="87"/>
      <c r="V71" s="87"/>
      <c r="W71" s="146">
        <f t="shared" si="1"/>
        <v>600000</v>
      </c>
      <c r="X71" s="26">
        <f t="shared" ref="X71:X131" si="9">SUM(R71:V71)-W71</f>
        <v>0</v>
      </c>
    </row>
    <row r="72" spans="1:24" ht="15" customHeight="1" x14ac:dyDescent="0.15">
      <c r="A72" s="99"/>
      <c r="B72" s="92"/>
      <c r="C72" s="92"/>
      <c r="D72" s="360"/>
      <c r="E72" s="360"/>
      <c r="F72" s="74"/>
      <c r="G72" s="104"/>
      <c r="H72" s="76"/>
      <c r="I72" s="72"/>
      <c r="J72" s="75"/>
      <c r="K72" s="105"/>
      <c r="L72" s="105"/>
      <c r="M72" s="75"/>
      <c r="N72" s="105"/>
      <c r="O72" s="105"/>
      <c r="P72" s="72"/>
      <c r="Q72" s="137"/>
      <c r="R72" s="129"/>
      <c r="S72" s="87">
        <f>Q72</f>
        <v>0</v>
      </c>
      <c r="T72" s="87"/>
      <c r="U72" s="87"/>
      <c r="V72" s="87"/>
      <c r="W72" s="146">
        <f t="shared" si="1"/>
        <v>0</v>
      </c>
      <c r="X72" s="26">
        <f t="shared" si="9"/>
        <v>0</v>
      </c>
    </row>
    <row r="73" spans="1:24" ht="15" customHeight="1" x14ac:dyDescent="0.15">
      <c r="A73" s="99"/>
      <c r="B73" s="92"/>
      <c r="C73" s="92"/>
      <c r="D73" s="360"/>
      <c r="E73" s="360"/>
      <c r="F73" s="74"/>
      <c r="G73" s="427" t="s">
        <v>284</v>
      </c>
      <c r="H73" s="427"/>
      <c r="I73" s="427"/>
      <c r="J73" s="427"/>
      <c r="K73" s="427"/>
      <c r="L73" s="427"/>
      <c r="M73" s="427"/>
      <c r="N73" s="427"/>
      <c r="O73" s="427"/>
      <c r="P73" s="427"/>
      <c r="Q73" s="486"/>
      <c r="R73" s="129"/>
      <c r="S73" s="87"/>
      <c r="T73" s="87"/>
      <c r="U73" s="87"/>
      <c r="V73" s="87"/>
      <c r="W73" s="146">
        <f t="shared" si="1"/>
        <v>0</v>
      </c>
      <c r="X73" s="26">
        <f t="shared" si="9"/>
        <v>0</v>
      </c>
    </row>
    <row r="74" spans="1:24" ht="14.25" customHeight="1" x14ac:dyDescent="0.15">
      <c r="A74" s="99"/>
      <c r="B74" s="92"/>
      <c r="C74" s="94" t="s">
        <v>231</v>
      </c>
      <c r="D74" s="362">
        <v>10200000</v>
      </c>
      <c r="E74" s="362">
        <f>Q74</f>
        <v>8800000</v>
      </c>
      <c r="F74" s="80">
        <f>E74-D74</f>
        <v>-1400000</v>
      </c>
      <c r="G74" s="340" t="s">
        <v>61</v>
      </c>
      <c r="H74" s="107"/>
      <c r="I74" s="108"/>
      <c r="J74" s="108"/>
      <c r="K74" s="108"/>
      <c r="L74" s="108"/>
      <c r="M74" s="108"/>
      <c r="N74" s="108"/>
      <c r="O74" s="108"/>
      <c r="P74" s="108"/>
      <c r="Q74" s="132">
        <f>SUM(Q75:Q77)</f>
        <v>8800000</v>
      </c>
      <c r="R74" s="129"/>
      <c r="S74" s="87"/>
      <c r="T74" s="87"/>
      <c r="U74" s="87"/>
      <c r="V74" s="87"/>
      <c r="W74" s="146">
        <f>SUM(R74:V74)</f>
        <v>0</v>
      </c>
      <c r="X74" s="26">
        <f t="shared" si="9"/>
        <v>0</v>
      </c>
    </row>
    <row r="75" spans="1:24" ht="14.25" customHeight="1" x14ac:dyDescent="0.15">
      <c r="A75" s="99"/>
      <c r="B75" s="92"/>
      <c r="C75" s="92"/>
      <c r="D75" s="360"/>
      <c r="E75" s="360"/>
      <c r="F75" s="74"/>
      <c r="G75" s="104" t="s">
        <v>173</v>
      </c>
      <c r="H75" s="76">
        <v>500000</v>
      </c>
      <c r="I75" s="72" t="s">
        <v>48</v>
      </c>
      <c r="J75" s="75" t="s">
        <v>51</v>
      </c>
      <c r="K75" s="105">
        <v>12</v>
      </c>
      <c r="L75" s="105" t="s">
        <v>77</v>
      </c>
      <c r="M75" s="105"/>
      <c r="N75" s="105"/>
      <c r="O75" s="105"/>
      <c r="P75" s="105" t="s">
        <v>76</v>
      </c>
      <c r="Q75" s="136">
        <f>H75*K75</f>
        <v>6000000</v>
      </c>
      <c r="R75" s="129">
        <f>Q75-S75</f>
        <v>5799000</v>
      </c>
      <c r="S75" s="251">
        <v>201000</v>
      </c>
      <c r="T75" s="87"/>
      <c r="U75" s="87"/>
      <c r="V75" s="87"/>
      <c r="W75" s="146">
        <f t="shared" si="1"/>
        <v>6000000</v>
      </c>
      <c r="X75" s="26">
        <f t="shared" si="9"/>
        <v>0</v>
      </c>
    </row>
    <row r="76" spans="1:24" ht="14.25" customHeight="1" x14ac:dyDescent="0.15">
      <c r="A76" s="99"/>
      <c r="B76" s="92"/>
      <c r="C76" s="92"/>
      <c r="D76" s="360"/>
      <c r="E76" s="360"/>
      <c r="F76" s="74"/>
      <c r="G76" s="104" t="s">
        <v>189</v>
      </c>
      <c r="H76" s="76">
        <v>1000000</v>
      </c>
      <c r="I76" s="72" t="s">
        <v>48</v>
      </c>
      <c r="J76" s="75" t="s">
        <v>51</v>
      </c>
      <c r="K76" s="105">
        <v>2</v>
      </c>
      <c r="L76" s="105" t="s">
        <v>44</v>
      </c>
      <c r="M76" s="105"/>
      <c r="N76" s="105"/>
      <c r="O76" s="105"/>
      <c r="P76" s="105" t="s">
        <v>76</v>
      </c>
      <c r="Q76" s="136">
        <f>H76*K76</f>
        <v>2000000</v>
      </c>
      <c r="R76" s="129">
        <v>600000</v>
      </c>
      <c r="S76" s="87">
        <f>Q76-R76</f>
        <v>1400000</v>
      </c>
      <c r="T76" s="87"/>
      <c r="U76" s="87"/>
      <c r="V76" s="87"/>
      <c r="W76" s="146">
        <f t="shared" si="1"/>
        <v>2000000</v>
      </c>
      <c r="X76" s="26">
        <f t="shared" si="9"/>
        <v>0</v>
      </c>
    </row>
    <row r="77" spans="1:24" ht="14.25" customHeight="1" x14ac:dyDescent="0.15">
      <c r="A77" s="99"/>
      <c r="B77" s="92"/>
      <c r="C77" s="92"/>
      <c r="D77" s="360"/>
      <c r="E77" s="360"/>
      <c r="F77" s="74"/>
      <c r="G77" s="104" t="s">
        <v>107</v>
      </c>
      <c r="H77" s="76">
        <v>400000</v>
      </c>
      <c r="I77" s="72" t="s">
        <v>48</v>
      </c>
      <c r="J77" s="75" t="s">
        <v>51</v>
      </c>
      <c r="K77" s="105">
        <v>2</v>
      </c>
      <c r="L77" s="105" t="s">
        <v>44</v>
      </c>
      <c r="M77" s="105"/>
      <c r="N77" s="105"/>
      <c r="O77" s="105"/>
      <c r="P77" s="105" t="s">
        <v>76</v>
      </c>
      <c r="Q77" s="136">
        <f>H77*K77</f>
        <v>800000</v>
      </c>
      <c r="R77" s="129">
        <f>Q77</f>
        <v>800000</v>
      </c>
      <c r="S77" s="87"/>
      <c r="T77" s="87"/>
      <c r="U77" s="87"/>
      <c r="V77" s="87"/>
      <c r="W77" s="146">
        <f t="shared" si="1"/>
        <v>800000</v>
      </c>
      <c r="X77" s="26">
        <f t="shared" si="9"/>
        <v>0</v>
      </c>
    </row>
    <row r="78" spans="1:24" ht="14.25" customHeight="1" x14ac:dyDescent="0.15">
      <c r="A78" s="99"/>
      <c r="B78" s="92"/>
      <c r="C78" s="97"/>
      <c r="D78" s="364"/>
      <c r="E78" s="364"/>
      <c r="F78" s="78"/>
      <c r="G78" s="491" t="s">
        <v>306</v>
      </c>
      <c r="H78" s="469"/>
      <c r="I78" s="469"/>
      <c r="J78" s="469"/>
      <c r="K78" s="469"/>
      <c r="L78" s="469"/>
      <c r="M78" s="469"/>
      <c r="N78" s="469"/>
      <c r="O78" s="469"/>
      <c r="P78" s="469"/>
      <c r="Q78" s="470"/>
      <c r="R78" s="129"/>
      <c r="S78" s="87"/>
      <c r="T78" s="87"/>
      <c r="U78" s="87"/>
      <c r="V78" s="87"/>
      <c r="W78" s="146">
        <f t="shared" si="1"/>
        <v>0</v>
      </c>
      <c r="X78" s="26">
        <f t="shared" si="9"/>
        <v>0</v>
      </c>
    </row>
    <row r="79" spans="1:24" ht="14.25" customHeight="1" x14ac:dyDescent="0.15">
      <c r="A79" s="99"/>
      <c r="B79" s="92"/>
      <c r="C79" s="92" t="s">
        <v>130</v>
      </c>
      <c r="D79" s="360">
        <v>1000000</v>
      </c>
      <c r="E79" s="360">
        <f>Q79</f>
        <v>9000000</v>
      </c>
      <c r="F79" s="74">
        <f>E79-D79</f>
        <v>8000000</v>
      </c>
      <c r="G79" s="341" t="s">
        <v>18</v>
      </c>
      <c r="H79" s="102"/>
      <c r="I79" s="103"/>
      <c r="J79" s="103"/>
      <c r="K79" s="103"/>
      <c r="L79" s="103"/>
      <c r="M79" s="103"/>
      <c r="N79" s="103"/>
      <c r="O79" s="103"/>
      <c r="P79" s="103"/>
      <c r="Q79" s="126">
        <f>SUM(Q80:Q83)</f>
        <v>9000000</v>
      </c>
      <c r="R79" s="129"/>
      <c r="S79" s="87"/>
      <c r="T79" s="87"/>
      <c r="U79" s="87"/>
      <c r="V79" s="87"/>
      <c r="W79" s="146">
        <f t="shared" si="1"/>
        <v>0</v>
      </c>
      <c r="X79" s="26">
        <f t="shared" si="9"/>
        <v>0</v>
      </c>
    </row>
    <row r="80" spans="1:24" ht="14.25" customHeight="1" x14ac:dyDescent="0.15">
      <c r="A80" s="99"/>
      <c r="B80" s="92"/>
      <c r="C80" s="92"/>
      <c r="D80" s="360"/>
      <c r="E80" s="360"/>
      <c r="F80" s="74"/>
      <c r="G80" s="104" t="s">
        <v>186</v>
      </c>
      <c r="H80" s="76">
        <v>50000</v>
      </c>
      <c r="I80" s="72" t="s">
        <v>48</v>
      </c>
      <c r="J80" s="75" t="s">
        <v>51</v>
      </c>
      <c r="K80" s="105">
        <v>10</v>
      </c>
      <c r="L80" s="105" t="s">
        <v>45</v>
      </c>
      <c r="M80" s="105"/>
      <c r="N80" s="105"/>
      <c r="O80" s="105"/>
      <c r="P80" s="105" t="s">
        <v>76</v>
      </c>
      <c r="Q80" s="136">
        <f>H80*K80</f>
        <v>500000</v>
      </c>
      <c r="R80" s="129">
        <f>Q80</f>
        <v>500000</v>
      </c>
      <c r="S80" s="87"/>
      <c r="T80" s="87"/>
      <c r="U80" s="87"/>
      <c r="V80" s="87"/>
      <c r="W80" s="146">
        <f t="shared" si="1"/>
        <v>500000</v>
      </c>
      <c r="X80" s="26">
        <f t="shared" si="9"/>
        <v>0</v>
      </c>
    </row>
    <row r="81" spans="1:24" ht="15" customHeight="1" x14ac:dyDescent="0.15">
      <c r="A81" s="99"/>
      <c r="B81" s="92"/>
      <c r="C81" s="92"/>
      <c r="D81" s="360"/>
      <c r="E81" s="360"/>
      <c r="F81" s="74"/>
      <c r="G81" s="104" t="s">
        <v>57</v>
      </c>
      <c r="H81" s="76"/>
      <c r="I81" s="72"/>
      <c r="J81" s="75"/>
      <c r="K81" s="105"/>
      <c r="L81" s="105"/>
      <c r="M81" s="105"/>
      <c r="N81" s="105"/>
      <c r="O81" s="105"/>
      <c r="P81" s="105"/>
      <c r="Q81" s="136">
        <v>500000</v>
      </c>
      <c r="R81" s="129"/>
      <c r="S81" s="87">
        <f>Q81</f>
        <v>500000</v>
      </c>
      <c r="T81" s="87"/>
      <c r="U81" s="87"/>
      <c r="V81" s="87"/>
      <c r="W81" s="146">
        <f t="shared" si="1"/>
        <v>500000</v>
      </c>
      <c r="X81" s="26">
        <f t="shared" si="9"/>
        <v>0</v>
      </c>
    </row>
    <row r="82" spans="1:24" ht="15" customHeight="1" x14ac:dyDescent="0.15">
      <c r="A82" s="99"/>
      <c r="B82" s="92"/>
      <c r="C82" s="92"/>
      <c r="D82" s="360"/>
      <c r="E82" s="360"/>
      <c r="F82" s="74"/>
      <c r="G82" s="382" t="s">
        <v>314</v>
      </c>
      <c r="H82" s="76">
        <v>200000</v>
      </c>
      <c r="I82" s="381" t="s">
        <v>308</v>
      </c>
      <c r="J82" s="384" t="s">
        <v>309</v>
      </c>
      <c r="K82" s="105">
        <v>4</v>
      </c>
      <c r="L82" s="385" t="s">
        <v>315</v>
      </c>
      <c r="M82" s="105"/>
      <c r="N82" s="105"/>
      <c r="O82" s="105"/>
      <c r="P82" s="385" t="s">
        <v>311</v>
      </c>
      <c r="Q82" s="136">
        <f>H82*K82</f>
        <v>800000</v>
      </c>
      <c r="R82" s="129"/>
      <c r="S82" s="87">
        <f>Q82</f>
        <v>800000</v>
      </c>
      <c r="T82" s="87"/>
      <c r="U82" s="87"/>
      <c r="V82" s="87"/>
      <c r="W82" s="146">
        <f t="shared" si="1"/>
        <v>800000</v>
      </c>
      <c r="X82" s="26">
        <f t="shared" si="9"/>
        <v>0</v>
      </c>
    </row>
    <row r="83" spans="1:24" ht="15" customHeight="1" x14ac:dyDescent="0.15">
      <c r="A83" s="99"/>
      <c r="B83" s="92"/>
      <c r="C83" s="92"/>
      <c r="D83" s="360"/>
      <c r="E83" s="360"/>
      <c r="F83" s="74"/>
      <c r="G83" s="104" t="s">
        <v>322</v>
      </c>
      <c r="H83" s="76"/>
      <c r="I83" s="72"/>
      <c r="J83" s="75"/>
      <c r="K83" s="103"/>
      <c r="L83" s="385"/>
      <c r="M83" s="105"/>
      <c r="N83" s="105"/>
      <c r="O83" s="105"/>
      <c r="P83" s="385"/>
      <c r="Q83" s="136">
        <f>세입명세서!Q59</f>
        <v>7200000</v>
      </c>
      <c r="R83" s="129"/>
      <c r="S83" s="87">
        <f>Q83</f>
        <v>7200000</v>
      </c>
      <c r="T83" s="87"/>
      <c r="U83" s="87"/>
      <c r="V83" s="87"/>
      <c r="W83" s="146">
        <f t="shared" si="1"/>
        <v>7200000</v>
      </c>
      <c r="X83" s="26">
        <f t="shared" si="9"/>
        <v>0</v>
      </c>
    </row>
    <row r="84" spans="1:24" ht="15" customHeight="1" x14ac:dyDescent="0.15">
      <c r="A84" s="109"/>
      <c r="B84" s="97"/>
      <c r="C84" s="97"/>
      <c r="D84" s="364"/>
      <c r="E84" s="364"/>
      <c r="F84" s="78"/>
      <c r="G84" s="491" t="s">
        <v>316</v>
      </c>
      <c r="H84" s="469"/>
      <c r="I84" s="469"/>
      <c r="J84" s="469"/>
      <c r="K84" s="469"/>
      <c r="L84" s="469"/>
      <c r="M84" s="469"/>
      <c r="N84" s="469"/>
      <c r="O84" s="469"/>
      <c r="P84" s="469"/>
      <c r="Q84" s="470"/>
      <c r="R84" s="130"/>
      <c r="S84" s="87"/>
      <c r="T84" s="87"/>
      <c r="U84" s="87"/>
      <c r="V84" s="87"/>
      <c r="W84" s="146">
        <f t="shared" si="1"/>
        <v>0</v>
      </c>
      <c r="X84" s="26">
        <f t="shared" si="9"/>
        <v>0</v>
      </c>
    </row>
    <row r="85" spans="1:24" ht="15" customHeight="1" x14ac:dyDescent="0.15">
      <c r="A85" s="509" t="s">
        <v>201</v>
      </c>
      <c r="B85" s="510"/>
      <c r="C85" s="511"/>
      <c r="D85" s="367">
        <f>D86</f>
        <v>25178000</v>
      </c>
      <c r="E85" s="367">
        <f>E86</f>
        <v>29197828</v>
      </c>
      <c r="F85" s="368">
        <f>E85-D85</f>
        <v>4019828</v>
      </c>
      <c r="G85" s="106"/>
      <c r="H85" s="76"/>
      <c r="I85" s="105"/>
      <c r="J85" s="105"/>
      <c r="K85" s="105"/>
      <c r="L85" s="105"/>
      <c r="M85" s="105"/>
      <c r="N85" s="105"/>
      <c r="O85" s="105"/>
      <c r="P85" s="105"/>
      <c r="Q85" s="138"/>
      <c r="R85" s="129"/>
      <c r="S85" s="87"/>
      <c r="T85" s="87"/>
      <c r="U85" s="87"/>
      <c r="V85" s="87"/>
      <c r="W85" s="146">
        <f t="shared" si="1"/>
        <v>0</v>
      </c>
      <c r="X85" s="26">
        <f t="shared" si="9"/>
        <v>0</v>
      </c>
    </row>
    <row r="86" spans="1:24" ht="15" customHeight="1" x14ac:dyDescent="0.15">
      <c r="A86" s="93"/>
      <c r="B86" s="514" t="s">
        <v>166</v>
      </c>
      <c r="C86" s="515"/>
      <c r="D86" s="369">
        <f>D87+D90+D95</f>
        <v>25178000</v>
      </c>
      <c r="E86" s="369">
        <f>E87+E90+E95</f>
        <v>29197828</v>
      </c>
      <c r="F86" s="71">
        <f>E86-D86</f>
        <v>4019828</v>
      </c>
      <c r="G86" s="106"/>
      <c r="H86" s="76"/>
      <c r="I86" s="105"/>
      <c r="J86" s="105"/>
      <c r="K86" s="105"/>
      <c r="L86" s="105"/>
      <c r="M86" s="105"/>
      <c r="N86" s="105"/>
      <c r="O86" s="105"/>
      <c r="P86" s="105"/>
      <c r="Q86" s="138"/>
      <c r="R86" s="129"/>
      <c r="S86" s="87"/>
      <c r="T86" s="87"/>
      <c r="U86" s="87"/>
      <c r="V86" s="87"/>
      <c r="W86" s="146">
        <f t="shared" si="1"/>
        <v>0</v>
      </c>
      <c r="X86" s="26">
        <f t="shared" si="9"/>
        <v>0</v>
      </c>
    </row>
    <row r="87" spans="1:24" ht="15" customHeight="1" x14ac:dyDescent="0.15">
      <c r="A87" s="93"/>
      <c r="B87" s="92"/>
      <c r="C87" s="92" t="s">
        <v>191</v>
      </c>
      <c r="D87" s="360">
        <v>15790000</v>
      </c>
      <c r="E87" s="360">
        <f>Q87</f>
        <v>3000000</v>
      </c>
      <c r="F87" s="74">
        <f>E87-D87</f>
        <v>-12790000</v>
      </c>
      <c r="G87" s="341" t="s">
        <v>64</v>
      </c>
      <c r="H87" s="102"/>
      <c r="I87" s="103"/>
      <c r="J87" s="103"/>
      <c r="K87" s="103"/>
      <c r="L87" s="103"/>
      <c r="M87" s="103"/>
      <c r="N87" s="103"/>
      <c r="O87" s="103"/>
      <c r="P87" s="103"/>
      <c r="Q87" s="126">
        <f>SUM(Q88:Q88)</f>
        <v>3000000</v>
      </c>
      <c r="R87" s="129"/>
      <c r="S87" s="87"/>
      <c r="T87" s="87"/>
      <c r="U87" s="87"/>
      <c r="V87" s="87"/>
      <c r="W87" s="146">
        <f t="shared" si="1"/>
        <v>0</v>
      </c>
      <c r="X87" s="26">
        <f t="shared" si="9"/>
        <v>0</v>
      </c>
    </row>
    <row r="88" spans="1:24" ht="15" customHeight="1" x14ac:dyDescent="0.15">
      <c r="A88" s="93"/>
      <c r="B88" s="92"/>
      <c r="C88" s="92"/>
      <c r="D88" s="360"/>
      <c r="E88" s="360"/>
      <c r="F88" s="74"/>
      <c r="G88" s="104" t="s">
        <v>57</v>
      </c>
      <c r="H88" s="76">
        <v>3000000</v>
      </c>
      <c r="I88" s="103" t="s">
        <v>48</v>
      </c>
      <c r="J88" s="103"/>
      <c r="K88" s="103"/>
      <c r="L88" s="103"/>
      <c r="M88" s="252"/>
      <c r="N88" s="252"/>
      <c r="O88" s="252"/>
      <c r="P88" s="105"/>
      <c r="Q88" s="73">
        <v>3000000</v>
      </c>
      <c r="R88" s="253"/>
      <c r="S88" s="87">
        <v>3000000</v>
      </c>
      <c r="T88" s="87"/>
      <c r="U88" s="87"/>
      <c r="V88" s="87"/>
      <c r="W88" s="146">
        <f t="shared" si="1"/>
        <v>3000000</v>
      </c>
      <c r="X88" s="26"/>
    </row>
    <row r="89" spans="1:24" ht="14.25" customHeight="1" x14ac:dyDescent="0.15">
      <c r="A89" s="93"/>
      <c r="B89" s="92"/>
      <c r="C89" s="97"/>
      <c r="D89" s="364"/>
      <c r="E89" s="364"/>
      <c r="F89" s="78"/>
      <c r="G89" s="469" t="s">
        <v>304</v>
      </c>
      <c r="H89" s="469"/>
      <c r="I89" s="469"/>
      <c r="J89" s="469"/>
      <c r="K89" s="469"/>
      <c r="L89" s="469"/>
      <c r="M89" s="469"/>
      <c r="N89" s="469"/>
      <c r="O89" s="469"/>
      <c r="P89" s="469"/>
      <c r="Q89" s="470"/>
      <c r="R89" s="129"/>
      <c r="S89" s="87"/>
      <c r="T89" s="87"/>
      <c r="U89" s="87"/>
      <c r="V89" s="87"/>
      <c r="W89" s="146">
        <f t="shared" si="1"/>
        <v>0</v>
      </c>
      <c r="X89" s="26">
        <f t="shared" si="9"/>
        <v>0</v>
      </c>
    </row>
    <row r="90" spans="1:24" ht="14.25" customHeight="1" x14ac:dyDescent="0.15">
      <c r="A90" s="110"/>
      <c r="B90" s="92"/>
      <c r="C90" s="92" t="s">
        <v>125</v>
      </c>
      <c r="D90" s="360">
        <v>6000000</v>
      </c>
      <c r="E90" s="360">
        <f>Q90</f>
        <v>8019828</v>
      </c>
      <c r="F90" s="80">
        <f>E90-D90</f>
        <v>2019828</v>
      </c>
      <c r="G90" s="341" t="s">
        <v>184</v>
      </c>
      <c r="H90" s="102"/>
      <c r="I90" s="103"/>
      <c r="J90" s="103"/>
      <c r="K90" s="103"/>
      <c r="L90" s="103"/>
      <c r="M90" s="103"/>
      <c r="N90" s="103"/>
      <c r="O90" s="103"/>
      <c r="P90" s="103"/>
      <c r="Q90" s="126">
        <f>SUM(Q91:Q92)</f>
        <v>8019828</v>
      </c>
      <c r="R90" s="129"/>
      <c r="S90" s="87"/>
      <c r="T90" s="87"/>
      <c r="U90" s="87"/>
      <c r="V90" s="87"/>
      <c r="W90" s="146">
        <f t="shared" si="1"/>
        <v>0</v>
      </c>
      <c r="X90" s="26">
        <f t="shared" si="9"/>
        <v>0</v>
      </c>
    </row>
    <row r="91" spans="1:24" ht="14.25" customHeight="1" x14ac:dyDescent="0.15">
      <c r="A91" s="110"/>
      <c r="B91" s="92"/>
      <c r="C91" s="92"/>
      <c r="D91" s="360"/>
      <c r="E91" s="360"/>
      <c r="F91" s="74"/>
      <c r="G91" s="76" t="s">
        <v>274</v>
      </c>
      <c r="H91" s="102">
        <v>2000000</v>
      </c>
      <c r="I91" s="103" t="s">
        <v>48</v>
      </c>
      <c r="J91" s="103"/>
      <c r="K91" s="103"/>
      <c r="L91" s="103"/>
      <c r="M91" s="103"/>
      <c r="N91" s="103"/>
      <c r="O91" s="103"/>
      <c r="P91" s="103"/>
      <c r="Q91" s="131">
        <f>H91</f>
        <v>2000000</v>
      </c>
      <c r="R91" s="129"/>
      <c r="S91" s="87"/>
      <c r="T91" s="87"/>
      <c r="U91" s="87">
        <v>2000000</v>
      </c>
      <c r="V91" s="87"/>
      <c r="W91" s="146">
        <f t="shared" si="1"/>
        <v>2000000</v>
      </c>
      <c r="X91" s="26"/>
    </row>
    <row r="92" spans="1:24" ht="14.25" customHeight="1" x14ac:dyDescent="0.15">
      <c r="A92" s="110"/>
      <c r="B92" s="92"/>
      <c r="C92" s="92"/>
      <c r="D92" s="360"/>
      <c r="E92" s="360"/>
      <c r="F92" s="74"/>
      <c r="G92" s="76" t="s">
        <v>254</v>
      </c>
      <c r="H92" s="102">
        <v>6019828</v>
      </c>
      <c r="I92" s="103" t="s">
        <v>48</v>
      </c>
      <c r="J92" s="103"/>
      <c r="K92" s="103"/>
      <c r="L92" s="103"/>
      <c r="M92" s="103"/>
      <c r="N92" s="103"/>
      <c r="O92" s="103"/>
      <c r="P92" s="103"/>
      <c r="Q92" s="131">
        <v>6019828</v>
      </c>
      <c r="R92" s="129"/>
      <c r="S92" s="87">
        <v>2000000</v>
      </c>
      <c r="T92" s="87"/>
      <c r="U92" s="87">
        <v>4019828</v>
      </c>
      <c r="V92" s="87"/>
      <c r="W92" s="146">
        <f t="shared" si="1"/>
        <v>6019828</v>
      </c>
      <c r="X92" s="26"/>
    </row>
    <row r="93" spans="1:24" ht="14.25" customHeight="1" x14ac:dyDescent="0.15">
      <c r="A93" s="110"/>
      <c r="B93" s="92"/>
      <c r="C93" s="92"/>
      <c r="D93" s="360"/>
      <c r="E93" s="360"/>
      <c r="F93" s="74"/>
      <c r="G93" s="76"/>
      <c r="H93" s="102"/>
      <c r="I93" s="103"/>
      <c r="J93" s="103"/>
      <c r="K93" s="103"/>
      <c r="L93" s="103"/>
      <c r="M93" s="103"/>
      <c r="N93" s="103"/>
      <c r="O93" s="103"/>
      <c r="P93" s="103"/>
      <c r="Q93" s="131"/>
      <c r="R93" s="129"/>
      <c r="S93" s="87"/>
      <c r="T93" s="87"/>
      <c r="U93" s="87"/>
      <c r="V93" s="87"/>
      <c r="W93" s="146"/>
      <c r="X93" s="26"/>
    </row>
    <row r="94" spans="1:24" ht="14.25" customHeight="1" x14ac:dyDescent="0.15">
      <c r="A94" s="110"/>
      <c r="B94" s="92"/>
      <c r="C94" s="98"/>
      <c r="D94" s="358"/>
      <c r="E94" s="358"/>
      <c r="F94" s="77"/>
      <c r="G94" s="475" t="s">
        <v>305</v>
      </c>
      <c r="H94" s="475"/>
      <c r="I94" s="475"/>
      <c r="J94" s="475"/>
      <c r="K94" s="475"/>
      <c r="L94" s="475"/>
      <c r="M94" s="475"/>
      <c r="N94" s="475"/>
      <c r="O94" s="475"/>
      <c r="P94" s="475"/>
      <c r="Q94" s="476"/>
      <c r="R94" s="129"/>
      <c r="S94" s="87"/>
      <c r="T94" s="87"/>
      <c r="U94" s="87"/>
      <c r="V94" s="87"/>
      <c r="W94" s="146">
        <f t="shared" si="1"/>
        <v>0</v>
      </c>
      <c r="X94" s="26">
        <f t="shared" si="9"/>
        <v>0</v>
      </c>
    </row>
    <row r="95" spans="1:24" ht="15" customHeight="1" x14ac:dyDescent="0.15">
      <c r="A95" s="110"/>
      <c r="B95" s="92"/>
      <c r="C95" s="94" t="s">
        <v>121</v>
      </c>
      <c r="D95" s="362">
        <v>3388000</v>
      </c>
      <c r="E95" s="362">
        <f>Q95</f>
        <v>18178000</v>
      </c>
      <c r="F95" s="80">
        <f>E95-D95</f>
        <v>14790000</v>
      </c>
      <c r="G95" s="340" t="s">
        <v>192</v>
      </c>
      <c r="H95" s="107"/>
      <c r="I95" s="108"/>
      <c r="J95" s="108"/>
      <c r="K95" s="108"/>
      <c r="L95" s="108"/>
      <c r="M95" s="108"/>
      <c r="N95" s="108"/>
      <c r="O95" s="108"/>
      <c r="P95" s="108"/>
      <c r="Q95" s="132">
        <f>SUM(Q96:Q99)</f>
        <v>18178000</v>
      </c>
      <c r="R95" s="129"/>
      <c r="S95" s="87"/>
      <c r="T95" s="87"/>
      <c r="U95" s="87"/>
      <c r="V95" s="87"/>
      <c r="W95" s="146">
        <f t="shared" si="1"/>
        <v>0</v>
      </c>
      <c r="X95" s="26">
        <f t="shared" si="9"/>
        <v>0</v>
      </c>
    </row>
    <row r="96" spans="1:24" ht="15" customHeight="1" x14ac:dyDescent="0.15">
      <c r="A96" s="110"/>
      <c r="B96" s="92"/>
      <c r="C96" s="92"/>
      <c r="D96" s="360"/>
      <c r="E96" s="360"/>
      <c r="F96" s="74"/>
      <c r="G96" s="76" t="s">
        <v>84</v>
      </c>
      <c r="H96" s="76">
        <v>100000</v>
      </c>
      <c r="I96" s="72" t="s">
        <v>48</v>
      </c>
      <c r="J96" s="75" t="s">
        <v>51</v>
      </c>
      <c r="K96" s="72">
        <v>12</v>
      </c>
      <c r="L96" s="72" t="s">
        <v>75</v>
      </c>
      <c r="M96" s="72"/>
      <c r="N96" s="72"/>
      <c r="O96" s="72"/>
      <c r="P96" s="72" t="s">
        <v>76</v>
      </c>
      <c r="Q96" s="73">
        <f>H96*K96</f>
        <v>1200000</v>
      </c>
      <c r="R96" s="129">
        <f>Q96</f>
        <v>1200000</v>
      </c>
      <c r="S96" s="87"/>
      <c r="T96" s="87"/>
      <c r="U96" s="87"/>
      <c r="V96" s="87"/>
      <c r="W96" s="146">
        <f t="shared" si="1"/>
        <v>1200000</v>
      </c>
      <c r="X96" s="26">
        <f t="shared" si="9"/>
        <v>0</v>
      </c>
    </row>
    <row r="97" spans="1:24" ht="15" customHeight="1" x14ac:dyDescent="0.15">
      <c r="A97" s="110"/>
      <c r="B97" s="92"/>
      <c r="C97" s="92"/>
      <c r="D97" s="360"/>
      <c r="E97" s="360"/>
      <c r="F97" s="74"/>
      <c r="G97" s="76" t="s">
        <v>109</v>
      </c>
      <c r="H97" s="76">
        <v>99000</v>
      </c>
      <c r="I97" s="72" t="s">
        <v>48</v>
      </c>
      <c r="J97" s="75" t="s">
        <v>51</v>
      </c>
      <c r="K97" s="72">
        <v>12</v>
      </c>
      <c r="L97" s="72" t="s">
        <v>75</v>
      </c>
      <c r="M97" s="72"/>
      <c r="N97" s="72"/>
      <c r="O97" s="72"/>
      <c r="P97" s="72" t="s">
        <v>76</v>
      </c>
      <c r="Q97" s="73">
        <f>H97*K97</f>
        <v>1188000</v>
      </c>
      <c r="R97" s="129">
        <f>Q97</f>
        <v>1188000</v>
      </c>
      <c r="S97" s="87"/>
      <c r="T97" s="87"/>
      <c r="U97" s="87"/>
      <c r="V97" s="87"/>
      <c r="W97" s="146">
        <f t="shared" si="1"/>
        <v>1188000</v>
      </c>
      <c r="X97" s="26">
        <f t="shared" si="9"/>
        <v>0</v>
      </c>
    </row>
    <row r="98" spans="1:24" ht="15" customHeight="1" x14ac:dyDescent="0.15">
      <c r="A98" s="110"/>
      <c r="B98" s="92"/>
      <c r="C98" s="92"/>
      <c r="D98" s="360"/>
      <c r="E98" s="360"/>
      <c r="F98" s="74"/>
      <c r="G98" s="76" t="s">
        <v>271</v>
      </c>
      <c r="H98" s="76">
        <v>10790000</v>
      </c>
      <c r="I98" s="72" t="s">
        <v>48</v>
      </c>
      <c r="J98" s="75" t="s">
        <v>51</v>
      </c>
      <c r="K98" s="72">
        <v>1</v>
      </c>
      <c r="L98" s="72" t="s">
        <v>58</v>
      </c>
      <c r="M98" s="72"/>
      <c r="N98" s="72"/>
      <c r="O98" s="72"/>
      <c r="P98" s="72" t="s">
        <v>76</v>
      </c>
      <c r="Q98" s="73">
        <f>H98*K98</f>
        <v>10790000</v>
      </c>
      <c r="R98" s="129"/>
      <c r="S98" s="87">
        <v>1520000</v>
      </c>
      <c r="T98" s="87">
        <v>1000000</v>
      </c>
      <c r="U98" s="87">
        <v>8270000</v>
      </c>
      <c r="V98" s="87"/>
      <c r="W98" s="146">
        <f>SUM(R98:V98)</f>
        <v>10790000</v>
      </c>
      <c r="X98" s="26"/>
    </row>
    <row r="99" spans="1:24" ht="15" customHeight="1" x14ac:dyDescent="0.15">
      <c r="A99" s="110"/>
      <c r="B99" s="92"/>
      <c r="C99" s="92"/>
      <c r="D99" s="360"/>
      <c r="E99" s="360"/>
      <c r="F99" s="74"/>
      <c r="G99" s="104" t="s">
        <v>57</v>
      </c>
      <c r="H99" s="76">
        <v>5000000</v>
      </c>
      <c r="I99" s="105" t="s">
        <v>48</v>
      </c>
      <c r="J99" s="75"/>
      <c r="K99" s="104"/>
      <c r="L99" s="105"/>
      <c r="M99" s="105"/>
      <c r="N99" s="105"/>
      <c r="O99" s="105"/>
      <c r="P99" s="105" t="s">
        <v>76</v>
      </c>
      <c r="Q99" s="73">
        <f>H99</f>
        <v>5000000</v>
      </c>
      <c r="R99" s="129"/>
      <c r="S99" s="87">
        <f>Q99</f>
        <v>5000000</v>
      </c>
      <c r="T99" s="87"/>
      <c r="U99" s="87"/>
      <c r="V99" s="87"/>
      <c r="W99" s="146">
        <f t="shared" si="1"/>
        <v>5000000</v>
      </c>
      <c r="X99" s="26">
        <f t="shared" si="9"/>
        <v>0</v>
      </c>
    </row>
    <row r="100" spans="1:24" ht="15" customHeight="1" x14ac:dyDescent="0.15">
      <c r="A100" s="111"/>
      <c r="B100" s="98"/>
      <c r="C100" s="98"/>
      <c r="D100" s="358"/>
      <c r="E100" s="358"/>
      <c r="F100" s="77"/>
      <c r="G100" s="475" t="s">
        <v>301</v>
      </c>
      <c r="H100" s="475"/>
      <c r="I100" s="475"/>
      <c r="J100" s="475"/>
      <c r="K100" s="475"/>
      <c r="L100" s="475"/>
      <c r="M100" s="475"/>
      <c r="N100" s="475"/>
      <c r="O100" s="475"/>
      <c r="P100" s="475"/>
      <c r="Q100" s="476"/>
      <c r="R100" s="129"/>
      <c r="S100" s="87"/>
      <c r="T100" s="87"/>
      <c r="U100" s="87"/>
      <c r="V100" s="87"/>
      <c r="W100" s="146">
        <f t="shared" si="1"/>
        <v>0</v>
      </c>
      <c r="X100" s="26">
        <f t="shared" si="9"/>
        <v>0</v>
      </c>
    </row>
    <row r="101" spans="1:24" ht="18.75" customHeight="1" x14ac:dyDescent="0.15">
      <c r="A101" s="509" t="s">
        <v>167</v>
      </c>
      <c r="B101" s="510"/>
      <c r="C101" s="511"/>
      <c r="D101" s="367">
        <f>D102+D125</f>
        <v>63720000</v>
      </c>
      <c r="E101" s="367">
        <f>E102+E125</f>
        <v>60890000</v>
      </c>
      <c r="F101" s="368">
        <f>E101-D101</f>
        <v>-2830000</v>
      </c>
      <c r="G101" s="106"/>
      <c r="H101" s="76"/>
      <c r="I101" s="105"/>
      <c r="J101" s="105"/>
      <c r="K101" s="105"/>
      <c r="L101" s="105"/>
      <c r="M101" s="105"/>
      <c r="N101" s="105"/>
      <c r="O101" s="105"/>
      <c r="P101" s="105"/>
      <c r="Q101" s="138"/>
      <c r="R101" s="129"/>
      <c r="S101" s="87"/>
      <c r="T101" s="87"/>
      <c r="U101" s="87"/>
      <c r="V101" s="87"/>
      <c r="W101" s="146">
        <f t="shared" si="1"/>
        <v>0</v>
      </c>
      <c r="X101" s="26">
        <f>SUM(R101:V101)-W101</f>
        <v>0</v>
      </c>
    </row>
    <row r="102" spans="1:24" ht="17.25" customHeight="1" x14ac:dyDescent="0.15">
      <c r="A102" s="93"/>
      <c r="B102" s="514" t="s">
        <v>161</v>
      </c>
      <c r="C102" s="515"/>
      <c r="D102" s="369">
        <f>D103+D111+D114+D117+D121</f>
        <v>53550000</v>
      </c>
      <c r="E102" s="369">
        <f>E103+E111+E114+E117+E121</f>
        <v>48600000</v>
      </c>
      <c r="F102" s="369">
        <f>F103+F111+F114+F117+F121</f>
        <v>-4950000</v>
      </c>
      <c r="G102" s="106"/>
      <c r="H102" s="76"/>
      <c r="I102" s="105"/>
      <c r="J102" s="105"/>
      <c r="K102" s="105"/>
      <c r="L102" s="105"/>
      <c r="M102" s="105"/>
      <c r="N102" s="105"/>
      <c r="O102" s="105"/>
      <c r="P102" s="105"/>
      <c r="Q102" s="138"/>
      <c r="R102" s="129"/>
      <c r="S102" s="87"/>
      <c r="T102" s="87"/>
      <c r="U102" s="87"/>
      <c r="V102" s="87"/>
      <c r="W102" s="146">
        <f t="shared" si="1"/>
        <v>0</v>
      </c>
      <c r="X102" s="26">
        <f t="shared" si="9"/>
        <v>0</v>
      </c>
    </row>
    <row r="103" spans="1:24" ht="15.75" customHeight="1" x14ac:dyDescent="0.15">
      <c r="A103" s="93"/>
      <c r="B103" s="92"/>
      <c r="C103" s="92" t="s">
        <v>236</v>
      </c>
      <c r="D103" s="360">
        <v>45500000</v>
      </c>
      <c r="E103" s="360">
        <f>Q103</f>
        <v>40300000</v>
      </c>
      <c r="F103" s="74">
        <f>E103-D103</f>
        <v>-5200000</v>
      </c>
      <c r="G103" s="341" t="s">
        <v>67</v>
      </c>
      <c r="H103" s="102"/>
      <c r="I103" s="103"/>
      <c r="J103" s="103"/>
      <c r="K103" s="103"/>
      <c r="L103" s="103"/>
      <c r="M103" s="103"/>
      <c r="N103" s="103"/>
      <c r="O103" s="103"/>
      <c r="P103" s="103"/>
      <c r="Q103" s="126">
        <f>SUM(Q104:Q109)</f>
        <v>40300000</v>
      </c>
      <c r="R103" s="129"/>
      <c r="S103" s="87"/>
      <c r="T103" s="87"/>
      <c r="U103" s="87"/>
      <c r="V103" s="87"/>
      <c r="W103" s="146">
        <f t="shared" si="1"/>
        <v>0</v>
      </c>
      <c r="X103" s="26">
        <f t="shared" si="9"/>
        <v>0</v>
      </c>
    </row>
    <row r="104" spans="1:24" ht="15.75" customHeight="1" x14ac:dyDescent="0.15">
      <c r="A104" s="93"/>
      <c r="B104" s="92"/>
      <c r="C104" s="92"/>
      <c r="D104" s="360"/>
      <c r="E104" s="360"/>
      <c r="F104" s="74"/>
      <c r="G104" s="104" t="s">
        <v>37</v>
      </c>
      <c r="H104" s="214">
        <v>2800000</v>
      </c>
      <c r="I104" s="72" t="s">
        <v>48</v>
      </c>
      <c r="J104" s="75" t="s">
        <v>81</v>
      </c>
      <c r="K104" s="105">
        <v>12</v>
      </c>
      <c r="L104" s="105" t="s">
        <v>75</v>
      </c>
      <c r="M104" s="75"/>
      <c r="N104" s="105"/>
      <c r="O104" s="105"/>
      <c r="P104" s="105" t="s">
        <v>76</v>
      </c>
      <c r="Q104" s="73">
        <f>H104*K104</f>
        <v>33600000</v>
      </c>
      <c r="R104" s="129"/>
      <c r="S104" s="87">
        <f>Q104-V104</f>
        <v>33600000</v>
      </c>
      <c r="T104" s="87"/>
      <c r="U104" s="87"/>
      <c r="V104" s="87"/>
      <c r="W104" s="146">
        <f>SUM(R104:V104)</f>
        <v>33600000</v>
      </c>
      <c r="X104" s="26">
        <f t="shared" si="9"/>
        <v>0</v>
      </c>
    </row>
    <row r="105" spans="1:24" ht="15.75" customHeight="1" x14ac:dyDescent="0.15">
      <c r="A105" s="93"/>
      <c r="B105" s="92"/>
      <c r="C105" s="92"/>
      <c r="D105" s="360"/>
      <c r="E105" s="360"/>
      <c r="F105" s="74"/>
      <c r="G105" s="104" t="s">
        <v>0</v>
      </c>
      <c r="H105" s="214">
        <v>200000</v>
      </c>
      <c r="I105" s="72" t="s">
        <v>48</v>
      </c>
      <c r="J105" s="75" t="s">
        <v>81</v>
      </c>
      <c r="K105" s="105">
        <v>10</v>
      </c>
      <c r="L105" s="105" t="s">
        <v>75</v>
      </c>
      <c r="M105" s="75"/>
      <c r="N105" s="105"/>
      <c r="O105" s="105"/>
      <c r="P105" s="105" t="s">
        <v>76</v>
      </c>
      <c r="Q105" s="73">
        <v>2000000</v>
      </c>
      <c r="R105" s="129"/>
      <c r="S105" s="87">
        <v>2000000</v>
      </c>
      <c r="T105" s="87"/>
      <c r="U105" s="87"/>
      <c r="V105" s="87"/>
      <c r="W105" s="146">
        <f>SUM(R105:V105)</f>
        <v>2000000</v>
      </c>
      <c r="X105" s="26"/>
    </row>
    <row r="106" spans="1:24" ht="15.75" customHeight="1" x14ac:dyDescent="0.15">
      <c r="A106" s="93"/>
      <c r="B106" s="92"/>
      <c r="C106" s="92"/>
      <c r="D106" s="360"/>
      <c r="E106" s="360"/>
      <c r="F106" s="74"/>
      <c r="G106" s="104" t="s">
        <v>234</v>
      </c>
      <c r="H106" s="76">
        <v>2500000</v>
      </c>
      <c r="I106" s="72" t="s">
        <v>48</v>
      </c>
      <c r="J106" s="75" t="s">
        <v>81</v>
      </c>
      <c r="K106" s="105">
        <v>1</v>
      </c>
      <c r="L106" s="105" t="s">
        <v>77</v>
      </c>
      <c r="M106" s="75"/>
      <c r="N106" s="105"/>
      <c r="O106" s="105"/>
      <c r="P106" s="105" t="s">
        <v>76</v>
      </c>
      <c r="Q106" s="73">
        <f t="shared" ref="Q106:Q107" si="10">H106*K106</f>
        <v>2500000</v>
      </c>
      <c r="R106" s="129"/>
      <c r="S106" s="87">
        <f t="shared" ref="S106:S109" si="11">Q106</f>
        <v>2500000</v>
      </c>
      <c r="T106" s="87"/>
      <c r="U106" s="87"/>
      <c r="V106" s="87"/>
      <c r="W106" s="146">
        <f t="shared" si="1"/>
        <v>2500000</v>
      </c>
      <c r="X106" s="26">
        <f t="shared" si="9"/>
        <v>0</v>
      </c>
    </row>
    <row r="107" spans="1:24" ht="15.75" customHeight="1" x14ac:dyDescent="0.15">
      <c r="A107" s="93"/>
      <c r="B107" s="92"/>
      <c r="C107" s="92"/>
      <c r="D107" s="360"/>
      <c r="E107" s="360"/>
      <c r="F107" s="74"/>
      <c r="G107" s="104" t="s">
        <v>244</v>
      </c>
      <c r="H107" s="76">
        <v>1200000</v>
      </c>
      <c r="I107" s="72" t="s">
        <v>48</v>
      </c>
      <c r="J107" s="75" t="s">
        <v>81</v>
      </c>
      <c r="K107" s="105">
        <v>1</v>
      </c>
      <c r="L107" s="105" t="s">
        <v>77</v>
      </c>
      <c r="M107" s="75"/>
      <c r="N107" s="105"/>
      <c r="O107" s="105"/>
      <c r="P107" s="105" t="s">
        <v>76</v>
      </c>
      <c r="Q107" s="73">
        <f t="shared" si="10"/>
        <v>1200000</v>
      </c>
      <c r="R107" s="129"/>
      <c r="S107" s="87">
        <f t="shared" si="11"/>
        <v>1200000</v>
      </c>
      <c r="T107" s="87"/>
      <c r="U107" s="87"/>
      <c r="V107" s="87"/>
      <c r="W107" s="146">
        <f t="shared" si="1"/>
        <v>1200000</v>
      </c>
      <c r="X107" s="26">
        <f t="shared" si="9"/>
        <v>0</v>
      </c>
    </row>
    <row r="108" spans="1:24" ht="15.75" customHeight="1" x14ac:dyDescent="0.15">
      <c r="A108" s="93"/>
      <c r="B108" s="92"/>
      <c r="C108" s="92"/>
      <c r="D108" s="360"/>
      <c r="E108" s="360"/>
      <c r="F108" s="74"/>
      <c r="G108" s="104" t="s">
        <v>273</v>
      </c>
      <c r="H108" s="76">
        <v>1000000</v>
      </c>
      <c r="I108" s="72" t="s">
        <v>48</v>
      </c>
      <c r="J108" s="75"/>
      <c r="K108" s="105"/>
      <c r="L108" s="105"/>
      <c r="M108" s="75"/>
      <c r="N108" s="105"/>
      <c r="O108" s="105"/>
      <c r="P108" s="105"/>
      <c r="Q108" s="73">
        <f>H108</f>
        <v>1000000</v>
      </c>
      <c r="R108" s="129"/>
      <c r="S108" s="87">
        <f t="shared" si="11"/>
        <v>1000000</v>
      </c>
      <c r="T108" s="87"/>
      <c r="U108" s="87"/>
      <c r="V108" s="87"/>
      <c r="W108" s="146">
        <f t="shared" si="1"/>
        <v>1000000</v>
      </c>
      <c r="X108" s="26">
        <f t="shared" si="9"/>
        <v>0</v>
      </c>
    </row>
    <row r="109" spans="1:24" ht="15.75" customHeight="1" x14ac:dyDescent="0.15">
      <c r="A109" s="93"/>
      <c r="B109" s="92"/>
      <c r="C109" s="92"/>
      <c r="D109" s="360"/>
      <c r="E109" s="360"/>
      <c r="F109" s="74"/>
      <c r="G109" s="104"/>
      <c r="H109" s="76"/>
      <c r="I109" s="72"/>
      <c r="J109" s="75"/>
      <c r="K109" s="105"/>
      <c r="L109" s="105"/>
      <c r="M109" s="75"/>
      <c r="N109" s="105"/>
      <c r="O109" s="105"/>
      <c r="P109" s="105"/>
      <c r="Q109" s="73"/>
      <c r="R109" s="129"/>
      <c r="S109" s="87">
        <f t="shared" si="11"/>
        <v>0</v>
      </c>
      <c r="T109" s="87"/>
      <c r="U109" s="87"/>
      <c r="V109" s="87"/>
      <c r="W109" s="146">
        <f t="shared" si="1"/>
        <v>0</v>
      </c>
      <c r="X109" s="26"/>
    </row>
    <row r="110" spans="1:24" ht="16.5" customHeight="1" x14ac:dyDescent="0.15">
      <c r="A110" s="93"/>
      <c r="B110" s="92"/>
      <c r="C110" s="97"/>
      <c r="D110" s="364"/>
      <c r="E110" s="364"/>
      <c r="F110" s="78"/>
      <c r="G110" s="469" t="s">
        <v>323</v>
      </c>
      <c r="H110" s="469"/>
      <c r="I110" s="469"/>
      <c r="J110" s="469"/>
      <c r="K110" s="469"/>
      <c r="L110" s="469"/>
      <c r="M110" s="469"/>
      <c r="N110" s="469"/>
      <c r="O110" s="469"/>
      <c r="P110" s="469"/>
      <c r="Q110" s="470"/>
      <c r="R110" s="129"/>
      <c r="S110" s="87"/>
      <c r="T110" s="87"/>
      <c r="U110" s="87"/>
      <c r="V110" s="87"/>
      <c r="W110" s="146">
        <f t="shared" si="1"/>
        <v>0</v>
      </c>
      <c r="X110" s="26">
        <f t="shared" si="9"/>
        <v>0</v>
      </c>
    </row>
    <row r="111" spans="1:24" ht="16.5" customHeight="1" x14ac:dyDescent="0.15">
      <c r="A111" s="110"/>
      <c r="B111" s="92"/>
      <c r="C111" s="92" t="s">
        <v>132</v>
      </c>
      <c r="D111" s="360">
        <v>2000000</v>
      </c>
      <c r="E111" s="360">
        <f>Q111</f>
        <v>2000000</v>
      </c>
      <c r="F111" s="74">
        <f>E111-D111</f>
        <v>0</v>
      </c>
      <c r="G111" s="341" t="s">
        <v>163</v>
      </c>
      <c r="H111" s="102"/>
      <c r="I111" s="103"/>
      <c r="J111" s="103"/>
      <c r="K111" s="103"/>
      <c r="L111" s="103"/>
      <c r="M111" s="103"/>
      <c r="N111" s="103"/>
      <c r="O111" s="103"/>
      <c r="P111" s="103"/>
      <c r="Q111" s="126">
        <f>SUM(Q112:Q112)</f>
        <v>2000000</v>
      </c>
      <c r="R111" s="129"/>
      <c r="S111" s="87"/>
      <c r="T111" s="87"/>
      <c r="U111" s="87"/>
      <c r="V111" s="87"/>
      <c r="W111" s="146">
        <f t="shared" si="1"/>
        <v>0</v>
      </c>
      <c r="X111" s="26">
        <f t="shared" si="9"/>
        <v>0</v>
      </c>
    </row>
    <row r="112" spans="1:24" ht="16.5" customHeight="1" x14ac:dyDescent="0.15">
      <c r="A112" s="110"/>
      <c r="B112" s="92"/>
      <c r="C112" s="92"/>
      <c r="D112" s="360"/>
      <c r="E112" s="360"/>
      <c r="F112" s="74"/>
      <c r="G112" s="104" t="s">
        <v>220</v>
      </c>
      <c r="H112" s="76">
        <v>200000</v>
      </c>
      <c r="I112" s="72" t="s">
        <v>48</v>
      </c>
      <c r="J112" s="75" t="s">
        <v>51</v>
      </c>
      <c r="K112" s="105">
        <v>10</v>
      </c>
      <c r="L112" s="105" t="s">
        <v>77</v>
      </c>
      <c r="M112" s="105"/>
      <c r="N112" s="105"/>
      <c r="O112" s="105"/>
      <c r="P112" s="105" t="s">
        <v>76</v>
      </c>
      <c r="Q112" s="73">
        <f>H112*K112</f>
        <v>2000000</v>
      </c>
      <c r="R112" s="129">
        <v>1306470</v>
      </c>
      <c r="S112" s="87">
        <f>Q112-R112</f>
        <v>693530</v>
      </c>
      <c r="T112" s="87"/>
      <c r="U112" s="87"/>
      <c r="V112" s="87"/>
      <c r="W112" s="146">
        <f t="shared" si="1"/>
        <v>2000000</v>
      </c>
      <c r="X112" s="26">
        <f t="shared" si="9"/>
        <v>0</v>
      </c>
    </row>
    <row r="113" spans="1:24" ht="16.5" customHeight="1" x14ac:dyDescent="0.15">
      <c r="A113" s="110"/>
      <c r="B113" s="92"/>
      <c r="C113" s="92"/>
      <c r="D113" s="360"/>
      <c r="E113" s="360"/>
      <c r="F113" s="74"/>
      <c r="G113" s="427" t="s">
        <v>36</v>
      </c>
      <c r="H113" s="427"/>
      <c r="I113" s="427"/>
      <c r="J113" s="427"/>
      <c r="K113" s="427"/>
      <c r="L113" s="427"/>
      <c r="M113" s="427"/>
      <c r="N113" s="427"/>
      <c r="O113" s="427"/>
      <c r="P113" s="427"/>
      <c r="Q113" s="486"/>
      <c r="R113" s="129"/>
      <c r="S113" s="87"/>
      <c r="T113" s="87"/>
      <c r="U113" s="87"/>
      <c r="V113" s="87"/>
      <c r="W113" s="146">
        <f t="shared" si="1"/>
        <v>0</v>
      </c>
      <c r="X113" s="26">
        <f t="shared" si="9"/>
        <v>0</v>
      </c>
    </row>
    <row r="114" spans="1:24" ht="16.5" customHeight="1" x14ac:dyDescent="0.15">
      <c r="A114" s="110"/>
      <c r="B114" s="92"/>
      <c r="C114" s="94" t="s">
        <v>242</v>
      </c>
      <c r="D114" s="362">
        <v>600000</v>
      </c>
      <c r="E114" s="362">
        <f>Q114</f>
        <v>600000</v>
      </c>
      <c r="F114" s="80">
        <f>E114-D114</f>
        <v>0</v>
      </c>
      <c r="G114" s="112" t="s">
        <v>190</v>
      </c>
      <c r="H114" s="81"/>
      <c r="I114" s="113"/>
      <c r="J114" s="113"/>
      <c r="K114" s="113"/>
      <c r="L114" s="113"/>
      <c r="M114" s="113"/>
      <c r="N114" s="113"/>
      <c r="O114" s="113"/>
      <c r="P114" s="113"/>
      <c r="Q114" s="132">
        <f>SUM(Q115:Q115)</f>
        <v>600000</v>
      </c>
      <c r="R114" s="129"/>
      <c r="S114" s="87"/>
      <c r="T114" s="87"/>
      <c r="U114" s="87"/>
      <c r="V114" s="87"/>
      <c r="W114" s="146">
        <f t="shared" si="1"/>
        <v>0</v>
      </c>
      <c r="X114" s="26">
        <f t="shared" si="9"/>
        <v>0</v>
      </c>
    </row>
    <row r="115" spans="1:24" ht="16.5" customHeight="1" x14ac:dyDescent="0.15">
      <c r="A115" s="110"/>
      <c r="B115" s="92"/>
      <c r="C115" s="92"/>
      <c r="D115" s="360"/>
      <c r="E115" s="360"/>
      <c r="F115" s="74"/>
      <c r="G115" s="104" t="s">
        <v>170</v>
      </c>
      <c r="H115" s="76">
        <v>150000</v>
      </c>
      <c r="I115" s="105" t="s">
        <v>48</v>
      </c>
      <c r="J115" s="75" t="s">
        <v>51</v>
      </c>
      <c r="K115" s="105">
        <v>4</v>
      </c>
      <c r="L115" s="105" t="s">
        <v>77</v>
      </c>
      <c r="M115" s="105"/>
      <c r="N115" s="105"/>
      <c r="O115" s="105"/>
      <c r="P115" s="105" t="s">
        <v>76</v>
      </c>
      <c r="Q115" s="136">
        <f>H115*K115</f>
        <v>600000</v>
      </c>
      <c r="R115" s="129">
        <f>Q115</f>
        <v>600000</v>
      </c>
      <c r="S115" s="87"/>
      <c r="T115" s="87"/>
      <c r="U115" s="87"/>
      <c r="V115" s="87"/>
      <c r="W115" s="146">
        <f t="shared" si="1"/>
        <v>600000</v>
      </c>
      <c r="X115" s="26">
        <f t="shared" si="9"/>
        <v>0</v>
      </c>
    </row>
    <row r="116" spans="1:24" ht="16.5" customHeight="1" x14ac:dyDescent="0.15">
      <c r="A116" s="110"/>
      <c r="B116" s="92"/>
      <c r="C116" s="98"/>
      <c r="D116" s="358"/>
      <c r="E116" s="358"/>
      <c r="F116" s="77"/>
      <c r="G116" s="475" t="s">
        <v>281</v>
      </c>
      <c r="H116" s="475"/>
      <c r="I116" s="475"/>
      <c r="J116" s="475"/>
      <c r="K116" s="475"/>
      <c r="L116" s="475"/>
      <c r="M116" s="475"/>
      <c r="N116" s="475"/>
      <c r="O116" s="475"/>
      <c r="P116" s="475"/>
      <c r="Q116" s="476"/>
      <c r="R116" s="130"/>
      <c r="S116" s="87"/>
      <c r="T116" s="87"/>
      <c r="U116" s="87"/>
      <c r="V116" s="87"/>
      <c r="W116" s="146">
        <f t="shared" si="1"/>
        <v>0</v>
      </c>
      <c r="X116" s="26">
        <f t="shared" si="9"/>
        <v>0</v>
      </c>
    </row>
    <row r="117" spans="1:24" ht="15" customHeight="1" x14ac:dyDescent="0.15">
      <c r="A117" s="110"/>
      <c r="B117" s="92"/>
      <c r="C117" s="92" t="s">
        <v>128</v>
      </c>
      <c r="D117" s="360">
        <v>1250000</v>
      </c>
      <c r="E117" s="360">
        <f>Q117</f>
        <v>1500000</v>
      </c>
      <c r="F117" s="74">
        <f>E117-D117</f>
        <v>250000</v>
      </c>
      <c r="G117" s="114" t="s">
        <v>171</v>
      </c>
      <c r="H117" s="76"/>
      <c r="I117" s="105"/>
      <c r="J117" s="105"/>
      <c r="K117" s="105"/>
      <c r="L117" s="105"/>
      <c r="M117" s="105"/>
      <c r="N117" s="105"/>
      <c r="O117" s="105"/>
      <c r="P117" s="105"/>
      <c r="Q117" s="126">
        <f>SUM(Q118:Q119)</f>
        <v>1500000</v>
      </c>
      <c r="R117" s="129"/>
      <c r="S117" s="87"/>
      <c r="T117" s="87"/>
      <c r="U117" s="87"/>
      <c r="V117" s="87"/>
      <c r="W117" s="146">
        <f t="shared" si="1"/>
        <v>0</v>
      </c>
      <c r="X117" s="26">
        <f t="shared" si="9"/>
        <v>0</v>
      </c>
    </row>
    <row r="118" spans="1:24" ht="15" customHeight="1" x14ac:dyDescent="0.15">
      <c r="A118" s="110"/>
      <c r="B118" s="92"/>
      <c r="C118" s="92"/>
      <c r="D118" s="360"/>
      <c r="E118" s="360"/>
      <c r="F118" s="74"/>
      <c r="G118" s="104" t="s">
        <v>269</v>
      </c>
      <c r="H118" s="76">
        <v>500000</v>
      </c>
      <c r="I118" s="105" t="s">
        <v>48</v>
      </c>
      <c r="J118" s="75" t="s">
        <v>81</v>
      </c>
      <c r="K118" s="105">
        <v>1</v>
      </c>
      <c r="L118" s="105" t="s">
        <v>77</v>
      </c>
      <c r="M118" s="105"/>
      <c r="N118" s="105"/>
      <c r="O118" s="105"/>
      <c r="P118" s="105" t="s">
        <v>76</v>
      </c>
      <c r="Q118" s="136">
        <f>H118*K118</f>
        <v>500000</v>
      </c>
      <c r="R118" s="129"/>
      <c r="S118" s="87">
        <v>500000</v>
      </c>
      <c r="T118" s="87"/>
      <c r="U118" s="87"/>
      <c r="V118" s="87"/>
      <c r="W118" s="146">
        <f t="shared" si="1"/>
        <v>500000</v>
      </c>
      <c r="X118" s="26">
        <f t="shared" si="9"/>
        <v>0</v>
      </c>
    </row>
    <row r="119" spans="1:24" ht="15" customHeight="1" x14ac:dyDescent="0.15">
      <c r="A119" s="110"/>
      <c r="B119" s="92"/>
      <c r="C119" s="92"/>
      <c r="D119" s="360"/>
      <c r="E119" s="360"/>
      <c r="F119" s="74"/>
      <c r="G119" s="104" t="s">
        <v>267</v>
      </c>
      <c r="H119" s="76">
        <v>500000</v>
      </c>
      <c r="I119" s="105" t="s">
        <v>48</v>
      </c>
      <c r="J119" s="75" t="s">
        <v>81</v>
      </c>
      <c r="K119" s="105">
        <v>2</v>
      </c>
      <c r="L119" s="105" t="s">
        <v>77</v>
      </c>
      <c r="M119" s="105"/>
      <c r="N119" s="105"/>
      <c r="O119" s="105"/>
      <c r="P119" s="105" t="s">
        <v>76</v>
      </c>
      <c r="Q119" s="136">
        <f>H119*K119</f>
        <v>1000000</v>
      </c>
      <c r="R119" s="129"/>
      <c r="S119" s="87"/>
      <c r="T119" s="87"/>
      <c r="U119" s="87"/>
      <c r="V119" s="87">
        <f>Q119</f>
        <v>1000000</v>
      </c>
      <c r="W119" s="146">
        <f t="shared" si="1"/>
        <v>1000000</v>
      </c>
      <c r="X119" s="26"/>
    </row>
    <row r="120" spans="1:24" ht="15" customHeight="1" x14ac:dyDescent="0.15">
      <c r="A120" s="110"/>
      <c r="B120" s="92"/>
      <c r="C120" s="97"/>
      <c r="D120" s="364"/>
      <c r="E120" s="364"/>
      <c r="F120" s="78"/>
      <c r="G120" s="469" t="s">
        <v>275</v>
      </c>
      <c r="H120" s="469"/>
      <c r="I120" s="469"/>
      <c r="J120" s="469"/>
      <c r="K120" s="469"/>
      <c r="L120" s="469"/>
      <c r="M120" s="469"/>
      <c r="N120" s="469"/>
      <c r="O120" s="469"/>
      <c r="P120" s="469"/>
      <c r="Q120" s="470"/>
      <c r="R120" s="129"/>
      <c r="S120" s="87"/>
      <c r="T120" s="87"/>
      <c r="U120" s="87"/>
      <c r="V120" s="87"/>
      <c r="W120" s="146">
        <f t="shared" si="1"/>
        <v>0</v>
      </c>
      <c r="X120" s="26">
        <f t="shared" si="9"/>
        <v>0</v>
      </c>
    </row>
    <row r="121" spans="1:24" ht="15" customHeight="1" x14ac:dyDescent="0.15">
      <c r="A121" s="110"/>
      <c r="B121" s="92"/>
      <c r="C121" s="92" t="s">
        <v>228</v>
      </c>
      <c r="D121" s="360">
        <v>4200000</v>
      </c>
      <c r="E121" s="360">
        <f>Q121</f>
        <v>4200000</v>
      </c>
      <c r="F121" s="74">
        <f>E121-D121</f>
        <v>0</v>
      </c>
      <c r="G121" s="114" t="s">
        <v>198</v>
      </c>
      <c r="H121" s="76"/>
      <c r="I121" s="105"/>
      <c r="J121" s="105"/>
      <c r="K121" s="105"/>
      <c r="L121" s="105"/>
      <c r="M121" s="105"/>
      <c r="N121" s="105"/>
      <c r="O121" s="105"/>
      <c r="P121" s="105"/>
      <c r="Q121" s="126">
        <f>SUM(Q122:Q123)</f>
        <v>4200000</v>
      </c>
      <c r="R121" s="129"/>
      <c r="S121" s="87"/>
      <c r="T121" s="87"/>
      <c r="U121" s="87"/>
      <c r="V121" s="87"/>
      <c r="W121" s="146">
        <f t="shared" si="1"/>
        <v>0</v>
      </c>
      <c r="X121" s="26">
        <f t="shared" si="9"/>
        <v>0</v>
      </c>
    </row>
    <row r="122" spans="1:24" ht="15" customHeight="1" x14ac:dyDescent="0.15">
      <c r="A122" s="110"/>
      <c r="B122" s="92"/>
      <c r="C122" s="92"/>
      <c r="D122" s="360"/>
      <c r="E122" s="360"/>
      <c r="F122" s="74"/>
      <c r="G122" s="104" t="s">
        <v>59</v>
      </c>
      <c r="H122" s="76">
        <v>350000</v>
      </c>
      <c r="I122" s="105" t="s">
        <v>48</v>
      </c>
      <c r="J122" s="75" t="s">
        <v>81</v>
      </c>
      <c r="K122" s="105">
        <v>12</v>
      </c>
      <c r="L122" s="105" t="s">
        <v>77</v>
      </c>
      <c r="M122" s="105"/>
      <c r="N122" s="105"/>
      <c r="O122" s="105"/>
      <c r="P122" s="105" t="s">
        <v>76</v>
      </c>
      <c r="Q122" s="137">
        <f>H122*K122</f>
        <v>4200000</v>
      </c>
      <c r="R122" s="129">
        <v>2886000</v>
      </c>
      <c r="S122" s="87">
        <v>400000</v>
      </c>
      <c r="T122" s="87"/>
      <c r="U122" s="87">
        <v>914000</v>
      </c>
      <c r="V122" s="87"/>
      <c r="W122" s="146">
        <f t="shared" si="1"/>
        <v>4200000</v>
      </c>
      <c r="X122" s="26"/>
    </row>
    <row r="123" spans="1:24" ht="15" customHeight="1" x14ac:dyDescent="0.15">
      <c r="A123" s="110"/>
      <c r="B123" s="92"/>
      <c r="C123" s="92"/>
      <c r="D123" s="360"/>
      <c r="E123" s="360"/>
      <c r="F123" s="74"/>
      <c r="G123" s="104"/>
      <c r="H123" s="76"/>
      <c r="I123" s="105"/>
      <c r="J123" s="75"/>
      <c r="K123" s="105"/>
      <c r="L123" s="105"/>
      <c r="M123" s="105"/>
      <c r="N123" s="105"/>
      <c r="O123" s="105"/>
      <c r="P123" s="105"/>
      <c r="Q123" s="137"/>
      <c r="R123" s="129">
        <f>Q123</f>
        <v>0</v>
      </c>
      <c r="S123" s="87"/>
      <c r="T123" s="87"/>
      <c r="U123" s="87"/>
      <c r="V123" s="87"/>
      <c r="W123" s="146">
        <f t="shared" si="1"/>
        <v>0</v>
      </c>
      <c r="X123" s="26">
        <f t="shared" si="9"/>
        <v>0</v>
      </c>
    </row>
    <row r="124" spans="1:24" ht="15" customHeight="1" x14ac:dyDescent="0.15">
      <c r="A124" s="110"/>
      <c r="B124" s="225"/>
      <c r="C124" s="226"/>
      <c r="D124" s="360"/>
      <c r="E124" s="360"/>
      <c r="F124" s="74"/>
      <c r="G124" s="482" t="s">
        <v>40</v>
      </c>
      <c r="H124" s="482"/>
      <c r="I124" s="482"/>
      <c r="J124" s="482"/>
      <c r="K124" s="482"/>
      <c r="L124" s="482"/>
      <c r="M124" s="482"/>
      <c r="N124" s="482"/>
      <c r="O124" s="482"/>
      <c r="P124" s="482"/>
      <c r="Q124" s="483"/>
      <c r="R124" s="129"/>
      <c r="S124" s="87"/>
      <c r="T124" s="87"/>
      <c r="U124" s="87"/>
      <c r="V124" s="87"/>
      <c r="W124" s="146">
        <f t="shared" si="1"/>
        <v>0</v>
      </c>
      <c r="X124" s="26">
        <f t="shared" si="9"/>
        <v>0</v>
      </c>
    </row>
    <row r="125" spans="1:24" ht="16.5" customHeight="1" x14ac:dyDescent="0.15">
      <c r="A125" s="110"/>
      <c r="B125" s="484" t="s">
        <v>174</v>
      </c>
      <c r="C125" s="485"/>
      <c r="D125" s="370">
        <f>D126+D135+D140</f>
        <v>10170000</v>
      </c>
      <c r="E125" s="370">
        <f>E126+E135+E140+E144</f>
        <v>12290000</v>
      </c>
      <c r="F125" s="371">
        <f t="shared" ref="F125:F126" si="12">E125-D125</f>
        <v>2120000</v>
      </c>
      <c r="G125" s="116"/>
      <c r="H125" s="79"/>
      <c r="I125" s="117"/>
      <c r="J125" s="117"/>
      <c r="K125" s="117"/>
      <c r="L125" s="117"/>
      <c r="M125" s="117"/>
      <c r="N125" s="117"/>
      <c r="O125" s="117"/>
      <c r="P125" s="117"/>
      <c r="Q125" s="139"/>
      <c r="R125" s="129"/>
      <c r="S125" s="87"/>
      <c r="T125" s="87"/>
      <c r="U125" s="87"/>
      <c r="V125" s="87"/>
      <c r="W125" s="146">
        <f t="shared" si="1"/>
        <v>0</v>
      </c>
      <c r="X125" s="26">
        <f t="shared" si="9"/>
        <v>0</v>
      </c>
    </row>
    <row r="126" spans="1:24" ht="15" customHeight="1" x14ac:dyDescent="0.15">
      <c r="A126" s="110"/>
      <c r="B126" s="115"/>
      <c r="C126" s="115" t="s">
        <v>3</v>
      </c>
      <c r="D126" s="360">
        <v>8670000</v>
      </c>
      <c r="E126" s="360">
        <f>Q126</f>
        <v>9390000</v>
      </c>
      <c r="F126" s="74">
        <f t="shared" si="12"/>
        <v>720000</v>
      </c>
      <c r="G126" s="342" t="s">
        <v>115</v>
      </c>
      <c r="H126" s="79"/>
      <c r="I126" s="117"/>
      <c r="J126" s="117"/>
      <c r="K126" s="117"/>
      <c r="L126" s="117"/>
      <c r="M126" s="117"/>
      <c r="N126" s="117"/>
      <c r="O126" s="117"/>
      <c r="P126" s="117"/>
      <c r="Q126" s="140">
        <f>SUM(Q127:Q133)</f>
        <v>9390000</v>
      </c>
      <c r="R126" s="129"/>
      <c r="S126" s="87"/>
      <c r="T126" s="87"/>
      <c r="U126" s="87"/>
      <c r="V126" s="87"/>
      <c r="W126" s="146">
        <f t="shared" si="1"/>
        <v>0</v>
      </c>
      <c r="X126" s="26">
        <f t="shared" si="9"/>
        <v>0</v>
      </c>
    </row>
    <row r="127" spans="1:24" ht="15" customHeight="1" x14ac:dyDescent="0.15">
      <c r="A127" s="110"/>
      <c r="B127" s="115"/>
      <c r="C127" s="115"/>
      <c r="D127" s="360"/>
      <c r="E127" s="360"/>
      <c r="F127" s="74"/>
      <c r="G127" s="104" t="s">
        <v>215</v>
      </c>
      <c r="H127" s="76">
        <v>2000000</v>
      </c>
      <c r="I127" s="105" t="s">
        <v>48</v>
      </c>
      <c r="J127" s="75" t="s">
        <v>51</v>
      </c>
      <c r="K127" s="105">
        <v>2</v>
      </c>
      <c r="L127" s="105" t="s">
        <v>77</v>
      </c>
      <c r="M127" s="75"/>
      <c r="N127" s="105"/>
      <c r="O127" s="105"/>
      <c r="P127" s="105" t="s">
        <v>76</v>
      </c>
      <c r="Q127" s="136">
        <f>H127*K127</f>
        <v>4000000</v>
      </c>
      <c r="R127" s="130">
        <v>3000000</v>
      </c>
      <c r="S127" s="87">
        <f>Q127-R127</f>
        <v>1000000</v>
      </c>
      <c r="T127" s="87"/>
      <c r="U127" s="87"/>
      <c r="V127" s="251"/>
      <c r="W127" s="146">
        <f t="shared" si="1"/>
        <v>4000000</v>
      </c>
      <c r="X127" s="26">
        <f t="shared" si="9"/>
        <v>0</v>
      </c>
    </row>
    <row r="128" spans="1:24" ht="15" customHeight="1" x14ac:dyDescent="0.15">
      <c r="A128" s="110"/>
      <c r="B128" s="115"/>
      <c r="C128" s="115"/>
      <c r="D128" s="360"/>
      <c r="E128" s="360"/>
      <c r="F128" s="74"/>
      <c r="G128" s="104" t="s">
        <v>15</v>
      </c>
      <c r="H128" s="76">
        <v>400000</v>
      </c>
      <c r="I128" s="105" t="s">
        <v>48</v>
      </c>
      <c r="J128" s="75" t="s">
        <v>81</v>
      </c>
      <c r="K128" s="105">
        <v>4</v>
      </c>
      <c r="L128" s="105" t="s">
        <v>77</v>
      </c>
      <c r="M128" s="75"/>
      <c r="N128" s="105"/>
      <c r="O128" s="105"/>
      <c r="P128" s="105" t="s">
        <v>76</v>
      </c>
      <c r="Q128" s="136">
        <f>H128*K128</f>
        <v>1600000</v>
      </c>
      <c r="R128" s="129">
        <v>1200000</v>
      </c>
      <c r="S128" s="87"/>
      <c r="T128" s="87"/>
      <c r="U128" s="87"/>
      <c r="V128" s="87">
        <f>Q128-R128</f>
        <v>400000</v>
      </c>
      <c r="W128" s="146">
        <f t="shared" si="1"/>
        <v>1600000</v>
      </c>
      <c r="X128" s="26">
        <f t="shared" si="9"/>
        <v>0</v>
      </c>
    </row>
    <row r="129" spans="1:24" ht="15" customHeight="1" x14ac:dyDescent="0.15">
      <c r="A129" s="110"/>
      <c r="B129" s="115"/>
      <c r="C129" s="115"/>
      <c r="D129" s="360"/>
      <c r="E129" s="360"/>
      <c r="F129" s="74"/>
      <c r="G129" s="104" t="s">
        <v>7</v>
      </c>
      <c r="H129" s="76">
        <v>25000</v>
      </c>
      <c r="I129" s="105" t="s">
        <v>48</v>
      </c>
      <c r="J129" s="75" t="s">
        <v>81</v>
      </c>
      <c r="K129" s="105">
        <v>12</v>
      </c>
      <c r="L129" s="105" t="s">
        <v>77</v>
      </c>
      <c r="M129" s="105"/>
      <c r="N129" s="105"/>
      <c r="O129" s="105"/>
      <c r="P129" s="105" t="s">
        <v>76</v>
      </c>
      <c r="Q129" s="136">
        <f t="shared" ref="Q129:Q131" si="13">H129*K129</f>
        <v>300000</v>
      </c>
      <c r="R129" s="129"/>
      <c r="S129" s="87"/>
      <c r="T129" s="87"/>
      <c r="U129" s="87"/>
      <c r="V129" s="87">
        <f>Q129</f>
        <v>300000</v>
      </c>
      <c r="W129" s="146">
        <f t="shared" si="1"/>
        <v>300000</v>
      </c>
      <c r="X129" s="26">
        <f t="shared" si="9"/>
        <v>0</v>
      </c>
    </row>
    <row r="130" spans="1:24" ht="15" customHeight="1" x14ac:dyDescent="0.15">
      <c r="A130" s="110"/>
      <c r="B130" s="115"/>
      <c r="C130" s="115"/>
      <c r="D130" s="360"/>
      <c r="E130" s="360"/>
      <c r="F130" s="74"/>
      <c r="G130" s="104" t="s">
        <v>26</v>
      </c>
      <c r="H130" s="76">
        <v>35000</v>
      </c>
      <c r="I130" s="105" t="s">
        <v>48</v>
      </c>
      <c r="J130" s="75" t="s">
        <v>81</v>
      </c>
      <c r="K130" s="105">
        <v>14</v>
      </c>
      <c r="L130" s="105" t="s">
        <v>78</v>
      </c>
      <c r="M130" s="75"/>
      <c r="N130" s="105"/>
      <c r="O130" s="105"/>
      <c r="P130" s="105" t="s">
        <v>76</v>
      </c>
      <c r="Q130" s="136">
        <f>H130*K130</f>
        <v>490000</v>
      </c>
      <c r="R130" s="129"/>
      <c r="S130" s="87"/>
      <c r="T130" s="87"/>
      <c r="U130" s="87"/>
      <c r="V130" s="87">
        <f>Q130</f>
        <v>490000</v>
      </c>
      <c r="W130" s="146">
        <f t="shared" si="1"/>
        <v>490000</v>
      </c>
      <c r="X130" s="26">
        <f t="shared" si="9"/>
        <v>0</v>
      </c>
    </row>
    <row r="131" spans="1:24" ht="15" customHeight="1" x14ac:dyDescent="0.15">
      <c r="A131" s="110"/>
      <c r="B131" s="115"/>
      <c r="C131" s="115"/>
      <c r="D131" s="360"/>
      <c r="E131" s="360"/>
      <c r="F131" s="74"/>
      <c r="G131" s="104" t="s">
        <v>209</v>
      </c>
      <c r="H131" s="76">
        <v>250000</v>
      </c>
      <c r="I131" s="105" t="s">
        <v>48</v>
      </c>
      <c r="J131" s="75" t="s">
        <v>51</v>
      </c>
      <c r="K131" s="105">
        <v>2</v>
      </c>
      <c r="L131" s="105" t="s">
        <v>77</v>
      </c>
      <c r="M131" s="105"/>
      <c r="N131" s="105"/>
      <c r="O131" s="105"/>
      <c r="P131" s="105" t="s">
        <v>76</v>
      </c>
      <c r="Q131" s="136">
        <f t="shared" si="13"/>
        <v>500000</v>
      </c>
      <c r="R131" s="129">
        <v>500000</v>
      </c>
      <c r="S131" s="87"/>
      <c r="T131" s="87"/>
      <c r="U131" s="87"/>
      <c r="V131" s="251"/>
      <c r="W131" s="146">
        <f t="shared" si="1"/>
        <v>500000</v>
      </c>
      <c r="X131" s="26">
        <f t="shared" si="9"/>
        <v>0</v>
      </c>
    </row>
    <row r="132" spans="1:24" ht="15" customHeight="1" x14ac:dyDescent="0.15">
      <c r="A132" s="110"/>
      <c r="B132" s="115"/>
      <c r="C132" s="115"/>
      <c r="D132" s="360"/>
      <c r="E132" s="360"/>
      <c r="F132" s="74"/>
      <c r="G132" s="104" t="s">
        <v>263</v>
      </c>
      <c r="H132" s="76">
        <v>500000</v>
      </c>
      <c r="I132" s="105" t="s">
        <v>48</v>
      </c>
      <c r="J132" s="75" t="s">
        <v>81</v>
      </c>
      <c r="K132" s="105">
        <v>1</v>
      </c>
      <c r="L132" s="105" t="s">
        <v>77</v>
      </c>
      <c r="M132" s="105"/>
      <c r="N132" s="105"/>
      <c r="O132" s="105"/>
      <c r="P132" s="105" t="s">
        <v>76</v>
      </c>
      <c r="Q132" s="136">
        <v>500000</v>
      </c>
      <c r="R132" s="129">
        <v>300000</v>
      </c>
      <c r="S132" s="87"/>
      <c r="T132" s="87"/>
      <c r="U132" s="87"/>
      <c r="V132" s="87">
        <v>200000</v>
      </c>
      <c r="W132" s="146">
        <f t="shared" si="1"/>
        <v>500000</v>
      </c>
      <c r="X132" s="26">
        <f t="shared" ref="X132:X157" si="14">SUM(R132:V132)-W132</f>
        <v>0</v>
      </c>
    </row>
    <row r="133" spans="1:24" ht="15" customHeight="1" x14ac:dyDescent="0.15">
      <c r="A133" s="110"/>
      <c r="B133" s="115"/>
      <c r="C133" s="115"/>
      <c r="D133" s="360"/>
      <c r="E133" s="360"/>
      <c r="F133" s="74"/>
      <c r="G133" s="104" t="s">
        <v>270</v>
      </c>
      <c r="H133" s="76"/>
      <c r="I133" s="105"/>
      <c r="J133" s="75"/>
      <c r="K133" s="105"/>
      <c r="L133" s="105"/>
      <c r="M133" s="105"/>
      <c r="N133" s="105"/>
      <c r="O133" s="105"/>
      <c r="P133" s="105"/>
      <c r="Q133" s="136">
        <v>2000000</v>
      </c>
      <c r="R133" s="129"/>
      <c r="S133" s="87"/>
      <c r="T133" s="87"/>
      <c r="U133" s="87"/>
      <c r="V133" s="87">
        <f>Q133-R133</f>
        <v>2000000</v>
      </c>
      <c r="W133" s="146">
        <f t="shared" si="1"/>
        <v>2000000</v>
      </c>
      <c r="X133" s="26"/>
    </row>
    <row r="134" spans="1:24" ht="15" customHeight="1" x14ac:dyDescent="0.15">
      <c r="A134" s="110"/>
      <c r="B134" s="115"/>
      <c r="C134" s="118"/>
      <c r="D134" s="364"/>
      <c r="E134" s="364"/>
      <c r="F134" s="78"/>
      <c r="G134" s="469" t="s">
        <v>320</v>
      </c>
      <c r="H134" s="469"/>
      <c r="I134" s="469"/>
      <c r="J134" s="469"/>
      <c r="K134" s="469"/>
      <c r="L134" s="469"/>
      <c r="M134" s="469"/>
      <c r="N134" s="469"/>
      <c r="O134" s="469"/>
      <c r="P134" s="469"/>
      <c r="Q134" s="470"/>
      <c r="R134" s="129"/>
      <c r="S134" s="87"/>
      <c r="T134" s="87"/>
      <c r="U134" s="87"/>
      <c r="V134" s="87"/>
      <c r="W134" s="146">
        <f t="shared" si="1"/>
        <v>0</v>
      </c>
      <c r="X134" s="26">
        <f t="shared" si="14"/>
        <v>0</v>
      </c>
    </row>
    <row r="135" spans="1:24" ht="15" customHeight="1" x14ac:dyDescent="0.15">
      <c r="A135" s="99"/>
      <c r="B135" s="120"/>
      <c r="C135" s="273" t="s">
        <v>17</v>
      </c>
      <c r="D135" s="360">
        <v>900000</v>
      </c>
      <c r="E135" s="362">
        <f>Q135</f>
        <v>1000000</v>
      </c>
      <c r="F135" s="80">
        <f>E135-D135</f>
        <v>100000</v>
      </c>
      <c r="G135" s="114" t="s">
        <v>101</v>
      </c>
      <c r="H135" s="76"/>
      <c r="I135" s="105"/>
      <c r="J135" s="105"/>
      <c r="K135" s="105"/>
      <c r="L135" s="105"/>
      <c r="M135" s="105"/>
      <c r="N135" s="105"/>
      <c r="O135" s="105"/>
      <c r="P135" s="105"/>
      <c r="Q135" s="126">
        <f>SUM(Q136:Q138)</f>
        <v>1000000</v>
      </c>
      <c r="R135" s="129"/>
      <c r="S135" s="87"/>
      <c r="T135" s="87"/>
      <c r="U135" s="87"/>
      <c r="V135" s="87"/>
      <c r="W135" s="146">
        <f t="shared" si="1"/>
        <v>0</v>
      </c>
      <c r="X135" s="26">
        <f t="shared" si="14"/>
        <v>0</v>
      </c>
    </row>
    <row r="136" spans="1:24" ht="15" customHeight="1" x14ac:dyDescent="0.15">
      <c r="A136" s="99"/>
      <c r="B136" s="120"/>
      <c r="C136" s="115"/>
      <c r="D136" s="360"/>
      <c r="E136" s="360"/>
      <c r="F136" s="74"/>
      <c r="G136" s="104" t="s">
        <v>266</v>
      </c>
      <c r="H136" s="76">
        <v>300000</v>
      </c>
      <c r="I136" s="105" t="s">
        <v>48</v>
      </c>
      <c r="J136" s="105" t="s">
        <v>81</v>
      </c>
      <c r="K136" s="105">
        <v>1</v>
      </c>
      <c r="L136" s="105" t="s">
        <v>77</v>
      </c>
      <c r="M136" s="105"/>
      <c r="N136" s="105"/>
      <c r="O136" s="105"/>
      <c r="P136" s="105" t="s">
        <v>76</v>
      </c>
      <c r="Q136" s="131">
        <f>H136*K136</f>
        <v>300000</v>
      </c>
      <c r="R136" s="129"/>
      <c r="S136" s="87">
        <f>Q136</f>
        <v>300000</v>
      </c>
      <c r="T136" s="87"/>
      <c r="U136" s="87"/>
      <c r="V136" s="87"/>
      <c r="W136" s="146">
        <f t="shared" si="1"/>
        <v>300000</v>
      </c>
      <c r="X136" s="26">
        <f t="shared" si="14"/>
        <v>0</v>
      </c>
    </row>
    <row r="137" spans="1:24" ht="15" customHeight="1" x14ac:dyDescent="0.15">
      <c r="A137" s="99"/>
      <c r="B137" s="120"/>
      <c r="C137" s="115"/>
      <c r="D137" s="360"/>
      <c r="E137" s="360"/>
      <c r="F137" s="74"/>
      <c r="G137" s="104" t="s">
        <v>256</v>
      </c>
      <c r="H137" s="76">
        <v>200000</v>
      </c>
      <c r="I137" s="105" t="s">
        <v>48</v>
      </c>
      <c r="J137" s="105" t="s">
        <v>81</v>
      </c>
      <c r="K137" s="105">
        <v>1</v>
      </c>
      <c r="L137" s="105" t="s">
        <v>77</v>
      </c>
      <c r="M137" s="105"/>
      <c r="N137" s="105"/>
      <c r="O137" s="105"/>
      <c r="P137" s="105" t="s">
        <v>76</v>
      </c>
      <c r="Q137" s="131">
        <f>H137*K137</f>
        <v>200000</v>
      </c>
      <c r="R137" s="144"/>
      <c r="S137" s="87">
        <f>Q137</f>
        <v>200000</v>
      </c>
      <c r="T137" s="80"/>
      <c r="U137" s="80"/>
      <c r="V137" s="80"/>
      <c r="W137" s="146">
        <f t="shared" si="1"/>
        <v>200000</v>
      </c>
      <c r="X137" s="26">
        <f t="shared" si="14"/>
        <v>0</v>
      </c>
    </row>
    <row r="138" spans="1:24" ht="15" customHeight="1" x14ac:dyDescent="0.15">
      <c r="A138" s="99"/>
      <c r="B138" s="120"/>
      <c r="C138" s="115"/>
      <c r="D138" s="360"/>
      <c r="E138" s="360"/>
      <c r="F138" s="74"/>
      <c r="G138" s="104" t="s">
        <v>265</v>
      </c>
      <c r="H138" s="76">
        <v>500000</v>
      </c>
      <c r="I138" s="105" t="s">
        <v>48</v>
      </c>
      <c r="J138" s="105" t="s">
        <v>81</v>
      </c>
      <c r="K138" s="105">
        <v>1</v>
      </c>
      <c r="L138" s="105" t="s">
        <v>77</v>
      </c>
      <c r="M138" s="105"/>
      <c r="N138" s="105"/>
      <c r="O138" s="105"/>
      <c r="P138" s="105" t="s">
        <v>76</v>
      </c>
      <c r="Q138" s="131">
        <f>H138*K138</f>
        <v>500000</v>
      </c>
      <c r="R138" s="144"/>
      <c r="S138" s="87">
        <f>Q138</f>
        <v>500000</v>
      </c>
      <c r="T138" s="80"/>
      <c r="U138" s="80"/>
      <c r="V138" s="80"/>
      <c r="W138" s="146">
        <f t="shared" si="1"/>
        <v>500000</v>
      </c>
      <c r="X138" s="26">
        <f t="shared" si="14"/>
        <v>0</v>
      </c>
    </row>
    <row r="139" spans="1:24" ht="15" customHeight="1" x14ac:dyDescent="0.15">
      <c r="A139" s="99"/>
      <c r="B139" s="120"/>
      <c r="C139" s="118"/>
      <c r="D139" s="360"/>
      <c r="E139" s="360"/>
      <c r="F139" s="74"/>
      <c r="G139" s="104"/>
      <c r="H139" s="127"/>
      <c r="I139" s="105"/>
      <c r="J139" s="75"/>
      <c r="K139" s="119"/>
      <c r="L139" s="105"/>
      <c r="M139" s="266"/>
      <c r="N139" s="266"/>
      <c r="O139" s="266"/>
      <c r="P139" s="105"/>
      <c r="Q139" s="269" t="s">
        <v>303</v>
      </c>
      <c r="R139" s="144"/>
      <c r="S139" s="80"/>
      <c r="T139" s="80"/>
      <c r="U139" s="80"/>
      <c r="V139" s="80"/>
      <c r="W139" s="146">
        <f t="shared" si="1"/>
        <v>0</v>
      </c>
      <c r="X139" s="26">
        <f t="shared" si="14"/>
        <v>0</v>
      </c>
    </row>
    <row r="140" spans="1:24" ht="15" customHeight="1" x14ac:dyDescent="0.15">
      <c r="A140" s="99"/>
      <c r="B140" s="120"/>
      <c r="C140" s="115" t="s">
        <v>35</v>
      </c>
      <c r="D140" s="362">
        <v>600000</v>
      </c>
      <c r="E140" s="362">
        <f>Q140</f>
        <v>700000</v>
      </c>
      <c r="F140" s="80">
        <f>E140-D140</f>
        <v>100000</v>
      </c>
      <c r="G140" s="343" t="s">
        <v>278</v>
      </c>
      <c r="H140" s="76"/>
      <c r="I140" s="113"/>
      <c r="J140" s="95"/>
      <c r="K140" s="105"/>
      <c r="L140" s="113"/>
      <c r="M140" s="105"/>
      <c r="N140" s="105"/>
      <c r="O140" s="105"/>
      <c r="P140" s="113"/>
      <c r="Q140" s="267">
        <f>Q141+Q142</f>
        <v>700000</v>
      </c>
      <c r="R140" s="144"/>
      <c r="S140" s="80"/>
      <c r="T140" s="80"/>
      <c r="U140" s="80"/>
      <c r="V140" s="80"/>
      <c r="W140" s="146">
        <f t="shared" si="1"/>
        <v>0</v>
      </c>
      <c r="X140" s="26">
        <f t="shared" si="14"/>
        <v>0</v>
      </c>
    </row>
    <row r="141" spans="1:24" ht="15" customHeight="1" x14ac:dyDescent="0.15">
      <c r="A141" s="99"/>
      <c r="B141" s="120"/>
      <c r="C141" s="115"/>
      <c r="D141" s="360"/>
      <c r="E141" s="360"/>
      <c r="F141" s="74"/>
      <c r="G141" s="382" t="s">
        <v>313</v>
      </c>
      <c r="H141" s="76">
        <v>50000</v>
      </c>
      <c r="I141" s="105" t="s">
        <v>48</v>
      </c>
      <c r="J141" s="75" t="s">
        <v>81</v>
      </c>
      <c r="K141" s="105">
        <v>12</v>
      </c>
      <c r="L141" s="105" t="s">
        <v>77</v>
      </c>
      <c r="M141" s="105"/>
      <c r="N141" s="105"/>
      <c r="O141" s="105"/>
      <c r="P141" s="105" t="s">
        <v>76</v>
      </c>
      <c r="Q141" s="135">
        <f>H141*K141</f>
        <v>600000</v>
      </c>
      <c r="R141" s="144"/>
      <c r="S141" s="80"/>
      <c r="T141" s="80"/>
      <c r="U141" s="80">
        <f>Q141</f>
        <v>600000</v>
      </c>
      <c r="V141" s="80"/>
      <c r="W141" s="146">
        <f t="shared" si="1"/>
        <v>600000</v>
      </c>
      <c r="X141" s="26">
        <f t="shared" si="14"/>
        <v>0</v>
      </c>
    </row>
    <row r="142" spans="1:24" ht="15" customHeight="1" x14ac:dyDescent="0.15">
      <c r="A142" s="99"/>
      <c r="B142" s="120"/>
      <c r="C142" s="115"/>
      <c r="D142" s="360"/>
      <c r="E142" s="360"/>
      <c r="F142" s="74"/>
      <c r="G142" s="382" t="s">
        <v>312</v>
      </c>
      <c r="H142" s="76">
        <v>100000</v>
      </c>
      <c r="I142" s="105" t="s">
        <v>48</v>
      </c>
      <c r="J142" s="75" t="s">
        <v>81</v>
      </c>
      <c r="K142" s="105">
        <v>1</v>
      </c>
      <c r="L142" s="105" t="s">
        <v>77</v>
      </c>
      <c r="M142" s="105"/>
      <c r="N142" s="105"/>
      <c r="O142" s="105"/>
      <c r="P142" s="105" t="s">
        <v>76</v>
      </c>
      <c r="Q142" s="135">
        <f>H142*K142</f>
        <v>100000</v>
      </c>
      <c r="R142" s="144"/>
      <c r="S142" s="80"/>
      <c r="T142" s="80"/>
      <c r="U142" s="80">
        <v>100000</v>
      </c>
      <c r="V142" s="80"/>
      <c r="W142" s="146">
        <f t="shared" si="1"/>
        <v>100000</v>
      </c>
      <c r="X142" s="26"/>
    </row>
    <row r="143" spans="1:24" ht="15" customHeight="1" x14ac:dyDescent="0.15">
      <c r="A143" s="99"/>
      <c r="B143" s="120"/>
      <c r="C143" s="115"/>
      <c r="D143" s="360"/>
      <c r="E143" s="360"/>
      <c r="F143" s="74"/>
      <c r="G143" s="104"/>
      <c r="H143" s="76"/>
      <c r="I143" s="105"/>
      <c r="J143" s="75"/>
      <c r="K143" s="105"/>
      <c r="L143" s="105"/>
      <c r="M143" s="105"/>
      <c r="N143" s="105"/>
      <c r="O143" s="105"/>
      <c r="P143" s="105"/>
      <c r="Q143" s="269" t="s">
        <v>321</v>
      </c>
      <c r="R143" s="144"/>
      <c r="S143" s="80"/>
      <c r="T143" s="80"/>
      <c r="U143" s="80"/>
      <c r="V143" s="80"/>
      <c r="W143" s="146">
        <f t="shared" si="1"/>
        <v>0</v>
      </c>
      <c r="X143" s="26"/>
    </row>
    <row r="144" spans="1:24" ht="15" customHeight="1" x14ac:dyDescent="0.15">
      <c r="A144" s="99"/>
      <c r="B144" s="120"/>
      <c r="C144" s="273" t="s">
        <v>28</v>
      </c>
      <c r="D144" s="362">
        <v>0</v>
      </c>
      <c r="E144" s="362">
        <v>1200000</v>
      </c>
      <c r="F144" s="80">
        <f>E144-D144</f>
        <v>1200000</v>
      </c>
      <c r="G144" s="343" t="s">
        <v>279</v>
      </c>
      <c r="H144" s="81"/>
      <c r="I144" s="113"/>
      <c r="J144" s="95"/>
      <c r="K144" s="113"/>
      <c r="L144" s="113"/>
      <c r="M144" s="113"/>
      <c r="N144" s="113"/>
      <c r="O144" s="113"/>
      <c r="P144" s="113"/>
      <c r="Q144" s="267">
        <f>Q145</f>
        <v>1200000</v>
      </c>
      <c r="R144" s="144"/>
      <c r="S144" s="80"/>
      <c r="T144" s="80"/>
      <c r="U144" s="80"/>
      <c r="V144" s="80"/>
      <c r="W144" s="146">
        <f t="shared" si="1"/>
        <v>0</v>
      </c>
      <c r="X144" s="26"/>
    </row>
    <row r="145" spans="1:24" ht="15" customHeight="1" x14ac:dyDescent="0.15">
      <c r="A145" s="99"/>
      <c r="B145" s="120"/>
      <c r="C145" s="115"/>
      <c r="D145" s="360"/>
      <c r="E145" s="360"/>
      <c r="F145" s="74"/>
      <c r="G145" s="104" t="s">
        <v>38</v>
      </c>
      <c r="H145" s="76">
        <v>100000</v>
      </c>
      <c r="I145" s="105" t="s">
        <v>48</v>
      </c>
      <c r="J145" s="75" t="s">
        <v>81</v>
      </c>
      <c r="K145" s="105">
        <v>12</v>
      </c>
      <c r="L145" s="105" t="s">
        <v>77</v>
      </c>
      <c r="M145" s="105"/>
      <c r="N145" s="105"/>
      <c r="O145" s="105"/>
      <c r="P145" s="103" t="s">
        <v>76</v>
      </c>
      <c r="Q145" s="135">
        <f>H145*K145</f>
        <v>1200000</v>
      </c>
      <c r="R145" s="144">
        <v>1200000</v>
      </c>
      <c r="S145" s="80"/>
      <c r="T145" s="80"/>
      <c r="U145" s="80"/>
      <c r="V145" s="80"/>
      <c r="W145" s="146">
        <f t="shared" si="1"/>
        <v>1200000</v>
      </c>
      <c r="X145" s="26"/>
    </row>
    <row r="146" spans="1:24" ht="15" customHeight="1" x14ac:dyDescent="0.15">
      <c r="A146" s="152"/>
      <c r="B146" s="150"/>
      <c r="C146" s="122"/>
      <c r="D146" s="358"/>
      <c r="E146" s="358"/>
      <c r="F146" s="77"/>
      <c r="G146" s="482" t="s">
        <v>34</v>
      </c>
      <c r="H146" s="482"/>
      <c r="I146" s="482"/>
      <c r="J146" s="482"/>
      <c r="K146" s="482"/>
      <c r="L146" s="482"/>
      <c r="M146" s="482"/>
      <c r="N146" s="482"/>
      <c r="O146" s="482"/>
      <c r="P146" s="482"/>
      <c r="Q146" s="483"/>
      <c r="R146" s="144"/>
      <c r="S146" s="80"/>
      <c r="T146" s="80"/>
      <c r="U146" s="80"/>
      <c r="V146" s="80"/>
      <c r="W146" s="146">
        <f t="shared" si="1"/>
        <v>0</v>
      </c>
      <c r="X146" s="26">
        <f t="shared" si="14"/>
        <v>0</v>
      </c>
    </row>
    <row r="147" spans="1:24" ht="15" customHeight="1" x14ac:dyDescent="0.15">
      <c r="A147" s="516" t="s">
        <v>200</v>
      </c>
      <c r="B147" s="517"/>
      <c r="C147" s="485"/>
      <c r="D147" s="370">
        <f>D148</f>
        <v>300000</v>
      </c>
      <c r="E147" s="370">
        <f>E148</f>
        <v>300000</v>
      </c>
      <c r="F147" s="370">
        <f t="shared" ref="F147:F148" si="15">F148</f>
        <v>0</v>
      </c>
      <c r="G147" s="104"/>
      <c r="H147" s="76"/>
      <c r="I147" s="105"/>
      <c r="J147" s="75"/>
      <c r="K147" s="105"/>
      <c r="L147" s="105"/>
      <c r="M147" s="105"/>
      <c r="N147" s="105"/>
      <c r="O147" s="105"/>
      <c r="P147" s="105"/>
      <c r="Q147" s="135"/>
      <c r="R147" s="129"/>
      <c r="S147" s="87"/>
      <c r="T147" s="87"/>
      <c r="U147" s="87"/>
      <c r="V147" s="87"/>
      <c r="W147" s="146">
        <f t="shared" si="1"/>
        <v>0</v>
      </c>
      <c r="X147" s="26">
        <f t="shared" si="14"/>
        <v>0</v>
      </c>
    </row>
    <row r="148" spans="1:24" ht="15" customHeight="1" x14ac:dyDescent="0.15">
      <c r="A148" s="110"/>
      <c r="B148" s="518" t="s">
        <v>216</v>
      </c>
      <c r="C148" s="519"/>
      <c r="D148" s="372">
        <f>D149</f>
        <v>300000</v>
      </c>
      <c r="E148" s="372">
        <f>E149</f>
        <v>300000</v>
      </c>
      <c r="F148" s="372">
        <f t="shared" si="15"/>
        <v>0</v>
      </c>
      <c r="G148" s="104"/>
      <c r="H148" s="76"/>
      <c r="I148" s="105"/>
      <c r="J148" s="75"/>
      <c r="K148" s="105"/>
      <c r="L148" s="105"/>
      <c r="M148" s="105"/>
      <c r="N148" s="105"/>
      <c r="O148" s="105"/>
      <c r="P148" s="105"/>
      <c r="Q148" s="135"/>
      <c r="R148" s="129"/>
      <c r="S148" s="87"/>
      <c r="T148" s="87"/>
      <c r="U148" s="87"/>
      <c r="V148" s="87"/>
      <c r="W148" s="146">
        <f t="shared" si="1"/>
        <v>0</v>
      </c>
      <c r="X148" s="26">
        <f t="shared" si="14"/>
        <v>0</v>
      </c>
    </row>
    <row r="149" spans="1:24" ht="15" customHeight="1" x14ac:dyDescent="0.15">
      <c r="A149" s="110"/>
      <c r="B149" s="520" t="s">
        <v>213</v>
      </c>
      <c r="C149" s="521"/>
      <c r="D149" s="360">
        <v>300000</v>
      </c>
      <c r="E149" s="360">
        <f>Q149</f>
        <v>300000</v>
      </c>
      <c r="F149" s="74">
        <f>E149-D149</f>
        <v>0</v>
      </c>
      <c r="G149" s="148" t="s">
        <v>63</v>
      </c>
      <c r="H149" s="76"/>
      <c r="I149" s="105"/>
      <c r="J149" s="75"/>
      <c r="K149" s="105"/>
      <c r="L149" s="105"/>
      <c r="M149" s="105"/>
      <c r="N149" s="105"/>
      <c r="O149" s="105"/>
      <c r="P149" s="105"/>
      <c r="Q149" s="217">
        <f>Q150</f>
        <v>300000</v>
      </c>
      <c r="R149" s="129"/>
      <c r="S149" s="87"/>
      <c r="T149" s="87"/>
      <c r="U149" s="87"/>
      <c r="V149" s="87"/>
      <c r="W149" s="146">
        <f t="shared" si="1"/>
        <v>0</v>
      </c>
      <c r="X149" s="26">
        <f t="shared" si="14"/>
        <v>0</v>
      </c>
    </row>
    <row r="150" spans="1:24" ht="15" customHeight="1" x14ac:dyDescent="0.15">
      <c r="A150" s="110"/>
      <c r="B150" s="120"/>
      <c r="C150" s="123"/>
      <c r="D150" s="360"/>
      <c r="E150" s="360"/>
      <c r="F150" s="74"/>
      <c r="G150" s="104" t="s">
        <v>63</v>
      </c>
      <c r="H150" s="76"/>
      <c r="I150" s="105"/>
      <c r="J150" s="75"/>
      <c r="K150" s="105"/>
      <c r="L150" s="105"/>
      <c r="M150" s="105"/>
      <c r="N150" s="105"/>
      <c r="O150" s="105"/>
      <c r="P150" s="105"/>
      <c r="Q150" s="149">
        <v>300000</v>
      </c>
      <c r="R150" s="129"/>
      <c r="S150" s="87">
        <f>Q150</f>
        <v>300000</v>
      </c>
      <c r="T150" s="87"/>
      <c r="U150" s="87"/>
      <c r="V150" s="87"/>
      <c r="W150" s="146">
        <f t="shared" si="1"/>
        <v>300000</v>
      </c>
      <c r="X150" s="26">
        <f t="shared" si="14"/>
        <v>0</v>
      </c>
    </row>
    <row r="151" spans="1:24" ht="15" customHeight="1" x14ac:dyDescent="0.15">
      <c r="A151" s="111"/>
      <c r="B151" s="150"/>
      <c r="C151" s="151"/>
      <c r="D151" s="358"/>
      <c r="E151" s="358"/>
      <c r="F151" s="77"/>
      <c r="G151" s="482" t="s">
        <v>93</v>
      </c>
      <c r="H151" s="482"/>
      <c r="I151" s="482"/>
      <c r="J151" s="482"/>
      <c r="K151" s="482"/>
      <c r="L151" s="482"/>
      <c r="M151" s="482"/>
      <c r="N151" s="482"/>
      <c r="O151" s="482"/>
      <c r="P151" s="482"/>
      <c r="Q151" s="483"/>
      <c r="R151" s="129"/>
      <c r="S151" s="87"/>
      <c r="T151" s="87"/>
      <c r="U151" s="87"/>
      <c r="V151" s="87"/>
      <c r="W151" s="146">
        <f t="shared" si="1"/>
        <v>0</v>
      </c>
      <c r="X151" s="26">
        <f t="shared" si="14"/>
        <v>0</v>
      </c>
    </row>
    <row r="152" spans="1:24" ht="16.5" customHeight="1" x14ac:dyDescent="0.15">
      <c r="A152" s="509" t="s">
        <v>111</v>
      </c>
      <c r="B152" s="510"/>
      <c r="C152" s="511"/>
      <c r="D152" s="367">
        <f>D153</f>
        <v>9085520</v>
      </c>
      <c r="E152" s="367">
        <f>E153</f>
        <v>7981639</v>
      </c>
      <c r="F152" s="368">
        <f>E152-D152</f>
        <v>-1103881</v>
      </c>
      <c r="G152" s="116"/>
      <c r="H152" s="76"/>
      <c r="I152" s="117"/>
      <c r="J152" s="117"/>
      <c r="K152" s="105"/>
      <c r="L152" s="105"/>
      <c r="M152" s="119"/>
      <c r="N152" s="119"/>
      <c r="O152" s="119"/>
      <c r="P152" s="105"/>
      <c r="Q152" s="138"/>
      <c r="R152" s="129"/>
      <c r="S152" s="87"/>
      <c r="T152" s="87"/>
      <c r="U152" s="87"/>
      <c r="V152" s="87"/>
      <c r="W152" s="146">
        <f t="shared" si="1"/>
        <v>0</v>
      </c>
      <c r="X152" s="26">
        <f t="shared" si="14"/>
        <v>0</v>
      </c>
    </row>
    <row r="153" spans="1:24" ht="16.5" customHeight="1" x14ac:dyDescent="0.15">
      <c r="A153" s="93"/>
      <c r="B153" s="512" t="s">
        <v>117</v>
      </c>
      <c r="C153" s="513"/>
      <c r="D153" s="365">
        <f>D154+D156</f>
        <v>9085520</v>
      </c>
      <c r="E153" s="365">
        <f>E154+E156</f>
        <v>7981639</v>
      </c>
      <c r="F153" s="366">
        <f>E153-D153</f>
        <v>-1103881</v>
      </c>
      <c r="G153" s="344"/>
      <c r="H153" s="127"/>
      <c r="I153" s="119"/>
      <c r="J153" s="119"/>
      <c r="K153" s="119"/>
      <c r="L153" s="119"/>
      <c r="M153" s="119"/>
      <c r="N153" s="119"/>
      <c r="O153" s="119"/>
      <c r="P153" s="119"/>
      <c r="Q153" s="141"/>
      <c r="R153" s="129"/>
      <c r="S153" s="87"/>
      <c r="T153" s="87"/>
      <c r="U153" s="87"/>
      <c r="V153" s="87"/>
      <c r="W153" s="146">
        <f t="shared" si="1"/>
        <v>0</v>
      </c>
      <c r="X153" s="26">
        <f t="shared" si="14"/>
        <v>0</v>
      </c>
    </row>
    <row r="154" spans="1:24" ht="16.5" customHeight="1" x14ac:dyDescent="0.15">
      <c r="A154" s="93"/>
      <c r="B154" s="115"/>
      <c r="C154" s="115" t="s">
        <v>237</v>
      </c>
      <c r="D154" s="360">
        <v>6085520</v>
      </c>
      <c r="E154" s="360">
        <f>Q154</f>
        <v>3257608</v>
      </c>
      <c r="F154" s="74">
        <f>E154-D154</f>
        <v>-2827912</v>
      </c>
      <c r="G154" s="114" t="s">
        <v>183</v>
      </c>
      <c r="H154" s="76"/>
      <c r="I154" s="105"/>
      <c r="J154" s="105"/>
      <c r="K154" s="105"/>
      <c r="L154" s="105"/>
      <c r="M154" s="105"/>
      <c r="N154" s="105"/>
      <c r="O154" s="105"/>
      <c r="P154" s="105"/>
      <c r="Q154" s="126">
        <f>Q155</f>
        <v>3257608</v>
      </c>
      <c r="R154" s="129"/>
      <c r="S154" s="87"/>
      <c r="T154" s="87"/>
      <c r="U154" s="87"/>
      <c r="V154" s="87"/>
      <c r="W154" s="146">
        <f t="shared" si="1"/>
        <v>0</v>
      </c>
      <c r="X154" s="26">
        <f t="shared" si="14"/>
        <v>0</v>
      </c>
    </row>
    <row r="155" spans="1:24" ht="16.5" customHeight="1" x14ac:dyDescent="0.15">
      <c r="A155" s="93"/>
      <c r="B155" s="115"/>
      <c r="C155" s="118"/>
      <c r="D155" s="364"/>
      <c r="E155" s="364"/>
      <c r="F155" s="78"/>
      <c r="G155" s="125" t="s">
        <v>71</v>
      </c>
      <c r="H155" s="127"/>
      <c r="I155" s="119"/>
      <c r="J155" s="119"/>
      <c r="K155" s="119"/>
      <c r="L155" s="119"/>
      <c r="M155" s="119"/>
      <c r="N155" s="119"/>
      <c r="O155" s="119"/>
      <c r="P155" s="119"/>
      <c r="Q155" s="142">
        <f>SUM(R154:V155)</f>
        <v>3257608</v>
      </c>
      <c r="R155" s="129"/>
      <c r="S155" s="87">
        <v>1739563</v>
      </c>
      <c r="T155" s="87"/>
      <c r="U155" s="87"/>
      <c r="V155" s="87">
        <v>1518045</v>
      </c>
      <c r="W155" s="146">
        <f t="shared" si="1"/>
        <v>3257608</v>
      </c>
      <c r="X155" s="26">
        <f t="shared" si="14"/>
        <v>0</v>
      </c>
    </row>
    <row r="156" spans="1:24" ht="16.5" customHeight="1" x14ac:dyDescent="0.15">
      <c r="A156" s="93"/>
      <c r="B156" s="115"/>
      <c r="C156" s="551" t="s">
        <v>232</v>
      </c>
      <c r="D156" s="552">
        <v>3000000</v>
      </c>
      <c r="E156" s="552">
        <f>Q156</f>
        <v>4724031</v>
      </c>
      <c r="F156" s="535">
        <f>E156-D156</f>
        <v>1724031</v>
      </c>
      <c r="G156" s="553" t="s">
        <v>212</v>
      </c>
      <c r="H156" s="527"/>
      <c r="I156" s="554"/>
      <c r="J156" s="105"/>
      <c r="K156" s="105"/>
      <c r="L156" s="105"/>
      <c r="M156" s="105"/>
      <c r="N156" s="105"/>
      <c r="O156" s="105"/>
      <c r="P156" s="105"/>
      <c r="Q156" s="126">
        <f>Q157</f>
        <v>4724031</v>
      </c>
      <c r="R156" s="129"/>
      <c r="S156" s="87">
        <v>4724031</v>
      </c>
      <c r="T156" s="87"/>
      <c r="U156" s="87"/>
      <c r="V156" s="87"/>
      <c r="W156" s="146">
        <f t="shared" si="1"/>
        <v>4724031</v>
      </c>
      <c r="X156" s="26">
        <f t="shared" si="14"/>
        <v>0</v>
      </c>
    </row>
    <row r="157" spans="1:24" x14ac:dyDescent="0.15">
      <c r="A157" s="121"/>
      <c r="B157" s="122"/>
      <c r="C157" s="555"/>
      <c r="D157" s="556"/>
      <c r="E157" s="557"/>
      <c r="F157" s="533"/>
      <c r="G157" s="558" t="s">
        <v>212</v>
      </c>
      <c r="H157" s="559"/>
      <c r="I157" s="559"/>
      <c r="J157" s="222"/>
      <c r="K157" s="222"/>
      <c r="L157" s="222"/>
      <c r="M157" s="222"/>
      <c r="N157" s="222"/>
      <c r="O157" s="222"/>
      <c r="P157" s="222"/>
      <c r="Q157" s="223">
        <v>4724031</v>
      </c>
      <c r="R157" s="238"/>
      <c r="S157" s="88"/>
      <c r="T157" s="88"/>
      <c r="U157" s="88"/>
      <c r="V157" s="88"/>
      <c r="W157" s="146">
        <f t="shared" si="1"/>
        <v>0</v>
      </c>
      <c r="X157" s="26">
        <f t="shared" si="14"/>
        <v>0</v>
      </c>
    </row>
    <row r="158" spans="1:24" ht="16.5" customHeight="1" x14ac:dyDescent="0.15">
      <c r="A158" s="42"/>
      <c r="B158" s="42"/>
      <c r="G158" s="41"/>
      <c r="H158" s="39"/>
      <c r="I158" s="40"/>
      <c r="J158" s="40"/>
      <c r="K158" s="40"/>
      <c r="L158" s="40"/>
      <c r="M158" s="40"/>
      <c r="N158" s="40"/>
      <c r="O158" s="40"/>
      <c r="P158" s="40"/>
      <c r="Q158" s="41"/>
      <c r="R158" s="124">
        <f>SUM(R6:R157)</f>
        <v>634883220</v>
      </c>
      <c r="S158" s="124">
        <f t="shared" ref="S158:U158" si="16">SUM(S6:S157)</f>
        <v>92439634</v>
      </c>
      <c r="T158" s="124">
        <f t="shared" si="16"/>
        <v>1000000</v>
      </c>
      <c r="U158" s="124">
        <f t="shared" si="16"/>
        <v>15903828</v>
      </c>
      <c r="V158" s="124">
        <f>SUM(V6:V157)</f>
        <v>6008045</v>
      </c>
      <c r="W158" s="147">
        <f>SUM(W6:W157)</f>
        <v>750234727</v>
      </c>
      <c r="X158" s="268">
        <f>W5-W158</f>
        <v>0</v>
      </c>
    </row>
    <row r="159" spans="1:24" ht="13.5" customHeight="1" x14ac:dyDescent="0.15">
      <c r="A159" s="42"/>
      <c r="B159" s="42"/>
      <c r="G159" s="41"/>
      <c r="H159" s="39"/>
      <c r="I159" s="40"/>
      <c r="J159" s="40"/>
      <c r="K159" s="40"/>
      <c r="L159" s="40"/>
      <c r="M159" s="40"/>
      <c r="N159" s="40"/>
      <c r="O159" s="40"/>
      <c r="P159" s="40"/>
      <c r="Q159" s="41"/>
      <c r="R159" s="38">
        <f>R5-R158</f>
        <v>0</v>
      </c>
      <c r="S159" s="38">
        <f>S5-S158</f>
        <v>0</v>
      </c>
      <c r="T159" s="38">
        <f>T5-T158</f>
        <v>0</v>
      </c>
      <c r="U159" s="38">
        <f>U5-U158</f>
        <v>0</v>
      </c>
      <c r="V159" s="38">
        <f>V5-V158</f>
        <v>0</v>
      </c>
    </row>
    <row r="160" spans="1:24" ht="13.5" customHeight="1" x14ac:dyDescent="0.15">
      <c r="A160" s="42"/>
      <c r="G160" s="41"/>
      <c r="H160" s="224"/>
      <c r="I160" s="40"/>
      <c r="J160" s="40"/>
      <c r="K160" s="40"/>
      <c r="L160" s="40"/>
      <c r="M160" s="40"/>
      <c r="N160" s="40"/>
      <c r="O160" s="40"/>
      <c r="P160" s="40"/>
      <c r="Q160" s="43"/>
    </row>
    <row r="161" spans="1:17" ht="13.5" customHeight="1" x14ac:dyDescent="0.15">
      <c r="A161" s="42"/>
      <c r="G161" s="41"/>
      <c r="H161" s="39"/>
      <c r="I161" s="40"/>
      <c r="J161" s="40"/>
      <c r="K161" s="40"/>
      <c r="L161" s="40"/>
      <c r="M161" s="40"/>
      <c r="N161" s="40"/>
      <c r="O161" s="40"/>
      <c r="P161" s="40"/>
      <c r="Q161" s="43"/>
    </row>
    <row r="162" spans="1:17" ht="15" customHeight="1" x14ac:dyDescent="0.15">
      <c r="A162" s="42"/>
      <c r="D162" s="44"/>
      <c r="E162" s="44"/>
      <c r="F162" s="24"/>
      <c r="G162" s="41"/>
      <c r="H162" s="39"/>
      <c r="I162" s="40"/>
      <c r="J162" s="40"/>
      <c r="K162" s="40"/>
      <c r="L162" s="40"/>
      <c r="M162" s="40"/>
      <c r="N162" s="40"/>
      <c r="O162" s="40"/>
      <c r="P162" s="40"/>
      <c r="Q162" s="41"/>
    </row>
    <row r="163" spans="1:17" ht="15" customHeight="1" x14ac:dyDescent="0.15">
      <c r="A163" s="42"/>
      <c r="B163" s="42"/>
      <c r="C163" s="508"/>
      <c r="D163" s="44"/>
      <c r="E163" s="44"/>
      <c r="F163" s="24"/>
      <c r="G163" s="41"/>
      <c r="H163" s="39"/>
      <c r="I163" s="40"/>
      <c r="J163" s="40"/>
      <c r="K163" s="40"/>
      <c r="L163" s="40"/>
      <c r="M163" s="40"/>
      <c r="N163" s="40"/>
      <c r="O163" s="40"/>
      <c r="P163" s="40"/>
      <c r="Q163" s="41"/>
    </row>
    <row r="164" spans="1:17" ht="15" customHeight="1" x14ac:dyDescent="0.15">
      <c r="A164" s="42"/>
      <c r="B164" s="42"/>
      <c r="C164" s="508"/>
      <c r="D164" s="44"/>
      <c r="E164" s="44"/>
      <c r="F164" s="24"/>
      <c r="G164" s="41"/>
      <c r="H164" s="39"/>
      <c r="I164" s="40"/>
      <c r="J164" s="40"/>
      <c r="K164" s="40"/>
      <c r="L164" s="40"/>
      <c r="M164" s="40"/>
      <c r="N164" s="40"/>
      <c r="O164" s="40"/>
      <c r="P164" s="40"/>
      <c r="Q164" s="41"/>
    </row>
    <row r="165" spans="1:17" ht="15" customHeight="1" x14ac:dyDescent="0.15">
      <c r="A165" s="42"/>
      <c r="B165" s="42"/>
      <c r="C165" s="508"/>
      <c r="D165" s="508"/>
      <c r="E165" s="25"/>
      <c r="F165" s="24"/>
      <c r="G165" s="41"/>
      <c r="H165" s="39"/>
      <c r="I165" s="40"/>
      <c r="J165" s="40"/>
      <c r="K165" s="40"/>
      <c r="L165" s="40"/>
      <c r="M165" s="40"/>
      <c r="N165" s="40"/>
      <c r="O165" s="40"/>
      <c r="P165" s="40"/>
      <c r="Q165" s="41"/>
    </row>
    <row r="166" spans="1:17" x14ac:dyDescent="0.15">
      <c r="A166" s="42"/>
      <c r="B166" s="42"/>
      <c r="C166" s="508"/>
      <c r="D166" s="508"/>
      <c r="E166" s="44"/>
      <c r="F166" s="24"/>
      <c r="G166" s="41"/>
      <c r="H166" s="39"/>
      <c r="I166" s="40"/>
      <c r="J166" s="40"/>
      <c r="K166" s="40"/>
      <c r="L166" s="40"/>
      <c r="M166" s="40"/>
      <c r="N166" s="40"/>
      <c r="O166" s="40"/>
      <c r="P166" s="40"/>
      <c r="Q166" s="41"/>
    </row>
    <row r="167" spans="1:17" x14ac:dyDescent="0.15">
      <c r="A167" s="42"/>
      <c r="B167" s="42"/>
      <c r="C167" s="508"/>
      <c r="D167" s="508"/>
      <c r="E167" s="44"/>
      <c r="F167" s="24"/>
      <c r="G167" s="41"/>
      <c r="H167" s="39"/>
      <c r="I167" s="40"/>
      <c r="J167" s="40"/>
      <c r="K167" s="40"/>
      <c r="L167" s="40"/>
      <c r="M167" s="40"/>
      <c r="N167" s="40"/>
      <c r="O167" s="40"/>
      <c r="P167" s="40"/>
      <c r="Q167" s="41"/>
    </row>
    <row r="168" spans="1:17" x14ac:dyDescent="0.15">
      <c r="A168" s="42"/>
      <c r="B168" s="42"/>
      <c r="C168" s="42"/>
      <c r="D168" s="19"/>
      <c r="E168" s="19"/>
      <c r="F168" s="19"/>
      <c r="G168" s="41"/>
      <c r="H168" s="39"/>
      <c r="I168" s="40"/>
      <c r="J168" s="40"/>
      <c r="K168" s="40"/>
      <c r="L168" s="40"/>
      <c r="M168" s="40"/>
      <c r="N168" s="40"/>
      <c r="O168" s="40"/>
      <c r="P168" s="40"/>
      <c r="Q168" s="41"/>
    </row>
    <row r="169" spans="1:17" x14ac:dyDescent="0.15">
      <c r="A169" s="42"/>
      <c r="B169" s="42"/>
      <c r="C169" s="42"/>
      <c r="D169" s="19"/>
      <c r="E169" s="19"/>
      <c r="F169" s="19"/>
      <c r="G169" s="41"/>
      <c r="H169" s="39"/>
      <c r="I169" s="40"/>
      <c r="J169" s="40"/>
      <c r="K169" s="40"/>
      <c r="L169" s="40"/>
      <c r="M169" s="40"/>
      <c r="N169" s="40"/>
      <c r="O169" s="40"/>
      <c r="P169" s="40"/>
      <c r="Q169" s="41"/>
    </row>
    <row r="170" spans="1:17" x14ac:dyDescent="0.15">
      <c r="A170" s="42"/>
      <c r="B170" s="42"/>
      <c r="C170" s="42"/>
      <c r="D170" s="19"/>
      <c r="E170" s="19"/>
      <c r="F170" s="19"/>
      <c r="G170" s="41"/>
      <c r="H170" s="39"/>
      <c r="I170" s="40"/>
      <c r="J170" s="40"/>
      <c r="K170" s="40"/>
      <c r="L170" s="40"/>
      <c r="M170" s="40"/>
      <c r="N170" s="40"/>
      <c r="O170" s="40"/>
      <c r="P170" s="40"/>
      <c r="Q170" s="41"/>
    </row>
    <row r="171" spans="1:17" x14ac:dyDescent="0.15">
      <c r="A171" s="42"/>
      <c r="B171" s="42"/>
      <c r="C171" s="42"/>
      <c r="D171" s="19"/>
      <c r="E171" s="19"/>
      <c r="F171" s="19"/>
      <c r="G171" s="41"/>
      <c r="H171" s="39"/>
      <c r="I171" s="40"/>
      <c r="J171" s="40"/>
      <c r="K171" s="40"/>
      <c r="L171" s="40"/>
      <c r="M171" s="40"/>
      <c r="N171" s="40"/>
      <c r="O171" s="40"/>
      <c r="P171" s="40"/>
      <c r="Q171" s="41"/>
    </row>
    <row r="172" spans="1:17" x14ac:dyDescent="0.15">
      <c r="A172" s="42"/>
      <c r="B172" s="42"/>
      <c r="C172" s="42"/>
      <c r="D172" s="19"/>
      <c r="E172" s="19"/>
      <c r="F172" s="19"/>
      <c r="G172" s="41"/>
      <c r="H172" s="39"/>
      <c r="I172" s="40"/>
      <c r="J172" s="40"/>
      <c r="K172" s="40"/>
      <c r="L172" s="40"/>
      <c r="M172" s="40"/>
      <c r="N172" s="40"/>
      <c r="O172" s="40"/>
      <c r="P172" s="40"/>
      <c r="Q172" s="41"/>
    </row>
    <row r="173" spans="1:17" x14ac:dyDescent="0.15">
      <c r="A173" s="42"/>
      <c r="B173" s="42"/>
      <c r="C173" s="42"/>
      <c r="D173" s="19"/>
      <c r="E173" s="19"/>
      <c r="F173" s="19"/>
      <c r="G173" s="41"/>
      <c r="H173" s="39"/>
      <c r="I173" s="40"/>
      <c r="J173" s="40"/>
      <c r="K173" s="40"/>
      <c r="L173" s="40"/>
      <c r="M173" s="40"/>
      <c r="N173" s="40"/>
      <c r="O173" s="40"/>
      <c r="P173" s="40"/>
      <c r="Q173" s="41"/>
    </row>
    <row r="174" spans="1:17" x14ac:dyDescent="0.15">
      <c r="A174" s="42"/>
      <c r="B174" s="42"/>
      <c r="C174" s="42"/>
      <c r="D174" s="19"/>
      <c r="E174" s="19"/>
      <c r="F174" s="19"/>
      <c r="G174" s="41"/>
      <c r="H174" s="39"/>
      <c r="I174" s="40"/>
      <c r="J174" s="40"/>
      <c r="K174" s="40"/>
      <c r="L174" s="40"/>
      <c r="M174" s="40"/>
      <c r="N174" s="40"/>
      <c r="O174" s="40"/>
      <c r="P174" s="40"/>
      <c r="Q174" s="41"/>
    </row>
    <row r="175" spans="1:17" x14ac:dyDescent="0.15">
      <c r="A175" s="42"/>
      <c r="B175" s="42"/>
      <c r="C175" s="42"/>
      <c r="D175" s="19"/>
      <c r="E175" s="19"/>
      <c r="F175" s="19"/>
      <c r="G175" s="41"/>
      <c r="H175" s="39"/>
      <c r="I175" s="40"/>
      <c r="J175" s="40"/>
      <c r="K175" s="40"/>
      <c r="L175" s="40"/>
      <c r="M175" s="40"/>
      <c r="N175" s="40"/>
      <c r="O175" s="40"/>
      <c r="P175" s="40"/>
      <c r="Q175" s="41"/>
    </row>
    <row r="176" spans="1:17" x14ac:dyDescent="0.15">
      <c r="A176" s="42"/>
      <c r="B176" s="42"/>
      <c r="C176" s="42"/>
      <c r="D176" s="19"/>
      <c r="E176" s="19"/>
      <c r="F176" s="19"/>
      <c r="G176" s="41"/>
      <c r="H176" s="39"/>
      <c r="I176" s="40"/>
      <c r="J176" s="40"/>
      <c r="K176" s="40"/>
      <c r="L176" s="40"/>
      <c r="M176" s="40"/>
      <c r="N176" s="40"/>
      <c r="O176" s="40"/>
      <c r="P176" s="40"/>
      <c r="Q176" s="41"/>
    </row>
    <row r="177" spans="1:17" x14ac:dyDescent="0.15">
      <c r="A177" s="42"/>
      <c r="B177" s="42"/>
      <c r="C177" s="42"/>
      <c r="D177" s="19"/>
      <c r="E177" s="19"/>
      <c r="F177" s="19"/>
      <c r="G177" s="41"/>
      <c r="H177" s="39"/>
      <c r="I177" s="40"/>
      <c r="J177" s="40"/>
      <c r="K177" s="40"/>
      <c r="L177" s="40"/>
      <c r="M177" s="40"/>
      <c r="N177" s="40"/>
      <c r="O177" s="40"/>
      <c r="P177" s="40"/>
      <c r="Q177" s="41"/>
    </row>
    <row r="178" spans="1:17" x14ac:dyDescent="0.15">
      <c r="A178" s="42"/>
      <c r="B178" s="42"/>
      <c r="C178" s="42"/>
      <c r="D178" s="19"/>
      <c r="E178" s="19"/>
      <c r="F178" s="19"/>
      <c r="G178" s="41"/>
      <c r="H178" s="39"/>
      <c r="I178" s="40"/>
      <c r="J178" s="40"/>
      <c r="K178" s="40"/>
      <c r="L178" s="40"/>
      <c r="M178" s="40"/>
      <c r="N178" s="40"/>
      <c r="O178" s="40"/>
      <c r="P178" s="40"/>
      <c r="Q178" s="41"/>
    </row>
    <row r="179" spans="1:17" x14ac:dyDescent="0.15">
      <c r="A179" s="42"/>
      <c r="B179" s="42"/>
      <c r="C179" s="42"/>
      <c r="D179" s="19"/>
      <c r="E179" s="19"/>
      <c r="F179" s="19"/>
      <c r="G179" s="41"/>
      <c r="H179" s="39"/>
      <c r="I179" s="40"/>
      <c r="J179" s="40"/>
      <c r="K179" s="40"/>
      <c r="L179" s="40"/>
      <c r="M179" s="40"/>
      <c r="N179" s="40"/>
      <c r="O179" s="40"/>
      <c r="P179" s="40"/>
      <c r="Q179" s="41"/>
    </row>
    <row r="180" spans="1:17" x14ac:dyDescent="0.15">
      <c r="A180" s="42"/>
      <c r="B180" s="42"/>
      <c r="C180" s="42"/>
      <c r="D180" s="19"/>
      <c r="E180" s="19"/>
      <c r="F180" s="19"/>
      <c r="G180" s="41"/>
      <c r="H180" s="39"/>
      <c r="I180" s="40"/>
      <c r="J180" s="40"/>
      <c r="K180" s="40"/>
      <c r="L180" s="40"/>
      <c r="M180" s="40"/>
      <c r="N180" s="40"/>
      <c r="O180" s="40"/>
      <c r="P180" s="40"/>
      <c r="Q180" s="41"/>
    </row>
    <row r="181" spans="1:17" x14ac:dyDescent="0.15">
      <c r="A181" s="42"/>
      <c r="B181" s="42"/>
      <c r="C181" s="42"/>
      <c r="D181" s="19"/>
      <c r="E181" s="19"/>
      <c r="F181" s="19"/>
      <c r="G181" s="41"/>
      <c r="H181" s="39"/>
      <c r="I181" s="40"/>
      <c r="J181" s="40"/>
      <c r="K181" s="40"/>
      <c r="L181" s="40"/>
      <c r="M181" s="40"/>
      <c r="N181" s="40"/>
      <c r="O181" s="40"/>
      <c r="P181" s="40"/>
      <c r="Q181" s="41"/>
    </row>
    <row r="182" spans="1:17" x14ac:dyDescent="0.15">
      <c r="A182" s="42"/>
      <c r="B182" s="42"/>
      <c r="C182" s="42"/>
      <c r="D182" s="19"/>
      <c r="E182" s="19"/>
      <c r="F182" s="19"/>
      <c r="G182" s="41"/>
      <c r="H182" s="39"/>
      <c r="I182" s="40"/>
      <c r="J182" s="40"/>
      <c r="K182" s="40"/>
      <c r="L182" s="40"/>
      <c r="M182" s="40"/>
      <c r="N182" s="40"/>
      <c r="O182" s="40"/>
      <c r="P182" s="40"/>
      <c r="Q182" s="41"/>
    </row>
    <row r="183" spans="1:17" x14ac:dyDescent="0.15">
      <c r="A183" s="2"/>
      <c r="B183" s="2"/>
      <c r="C183" s="2"/>
      <c r="G183" s="41"/>
      <c r="H183" s="39"/>
      <c r="I183" s="40"/>
      <c r="J183" s="40"/>
      <c r="K183" s="40"/>
      <c r="L183" s="40"/>
      <c r="M183" s="40"/>
      <c r="N183" s="40"/>
      <c r="O183" s="40"/>
      <c r="P183" s="40"/>
      <c r="Q183" s="41"/>
    </row>
    <row r="184" spans="1:17" x14ac:dyDescent="0.15">
      <c r="A184" s="2"/>
      <c r="B184" s="2"/>
      <c r="C184" s="2"/>
    </row>
    <row r="185" spans="1:17" x14ac:dyDescent="0.15">
      <c r="A185" s="2"/>
      <c r="B185" s="2"/>
      <c r="C185" s="2"/>
    </row>
    <row r="186" spans="1:17" x14ac:dyDescent="0.15">
      <c r="A186" s="2"/>
      <c r="B186" s="2"/>
      <c r="C186" s="2"/>
    </row>
    <row r="187" spans="1:17" x14ac:dyDescent="0.15">
      <c r="A187" s="2"/>
      <c r="B187" s="2"/>
      <c r="C187" s="2"/>
    </row>
  </sheetData>
  <mergeCells count="47">
    <mergeCell ref="B7:C7"/>
    <mergeCell ref="A6:C6"/>
    <mergeCell ref="C167:D167"/>
    <mergeCell ref="A152:C152"/>
    <mergeCell ref="B153:C153"/>
    <mergeCell ref="C163:C164"/>
    <mergeCell ref="C165:D165"/>
    <mergeCell ref="C166:D166"/>
    <mergeCell ref="B102:C102"/>
    <mergeCell ref="A101:C101"/>
    <mergeCell ref="A85:C85"/>
    <mergeCell ref="B86:C86"/>
    <mergeCell ref="A147:C147"/>
    <mergeCell ref="B148:C148"/>
    <mergeCell ref="B149:C149"/>
    <mergeCell ref="A1:Q1"/>
    <mergeCell ref="A5:C5"/>
    <mergeCell ref="A3:C3"/>
    <mergeCell ref="D3:D4"/>
    <mergeCell ref="E3:E4"/>
    <mergeCell ref="F3:F4"/>
    <mergeCell ref="G3:Q4"/>
    <mergeCell ref="G16:Q16"/>
    <mergeCell ref="B38:C38"/>
    <mergeCell ref="G100:Q100"/>
    <mergeCell ref="G41:Q41"/>
    <mergeCell ref="G60:Q60"/>
    <mergeCell ref="G89:Q89"/>
    <mergeCell ref="G37:Q37"/>
    <mergeCell ref="B28:C28"/>
    <mergeCell ref="G33:Q33"/>
    <mergeCell ref="G19:Q19"/>
    <mergeCell ref="G27:Q27"/>
    <mergeCell ref="G73:Q73"/>
    <mergeCell ref="G78:Q78"/>
    <mergeCell ref="G84:Q84"/>
    <mergeCell ref="G94:Q94"/>
    <mergeCell ref="G146:Q146"/>
    <mergeCell ref="G151:Q151"/>
    <mergeCell ref="G55:Q55"/>
    <mergeCell ref="B125:C125"/>
    <mergeCell ref="G110:Q110"/>
    <mergeCell ref="G113:Q113"/>
    <mergeCell ref="G134:Q134"/>
    <mergeCell ref="G116:Q116"/>
    <mergeCell ref="G120:Q120"/>
    <mergeCell ref="G124:Q124"/>
  </mergeCells>
  <phoneticPr fontId="29" type="noConversion"/>
  <printOptions horizontalCentered="1" verticalCentered="1"/>
  <pageMargins left="0.51166665554046631" right="0.15722222626209259" top="0.31486111879348755" bottom="0.55097222328186035" header="0.51166665554046631" footer="0.39347222447395325"/>
  <pageSetup paperSize="9" scale="65" fitToWidth="0" fitToHeight="4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169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 지정된 범위</vt:lpstr>
      </vt:variant>
      <vt:variant>
        <vt:i4>5</vt:i4>
      </vt:variant>
    </vt:vector>
  </HeadingPairs>
  <TitlesOfParts>
    <vt:vector size="10" baseType="lpstr">
      <vt:lpstr>속표지</vt:lpstr>
      <vt:lpstr>예산총칙</vt:lpstr>
      <vt:lpstr>총괄표</vt:lpstr>
      <vt:lpstr>세입명세서</vt:lpstr>
      <vt:lpstr>세출명세서</vt:lpstr>
      <vt:lpstr>세입명세서!Print_Area</vt:lpstr>
      <vt:lpstr>세출명세서!Print_Area</vt:lpstr>
      <vt:lpstr>예산총칙!Print_Area</vt:lpstr>
      <vt:lpstr>세입명세서!Print_Titles</vt:lpstr>
      <vt:lpstr>세출명세서!Print_Titles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SUNOK LEE</cp:lastModifiedBy>
  <cp:revision>14</cp:revision>
  <cp:lastPrinted>2023-02-14T06:35:01Z</cp:lastPrinted>
  <dcterms:created xsi:type="dcterms:W3CDTF">2006-12-18T04:36:16Z</dcterms:created>
  <dcterms:modified xsi:type="dcterms:W3CDTF">2023-03-27T04:16:48Z</dcterms:modified>
  <cp:version>1100.0100.01</cp:version>
</cp:coreProperties>
</file>