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이순옥\Desktop\이순옥\005-예산\"/>
    </mc:Choice>
  </mc:AlternateContent>
  <xr:revisionPtr revIDLastSave="0" documentId="13_ncr:1_{158311FA-E967-435C-BCA7-F90576B301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  <sheet name="예산안요약" sheetId="6" r:id="rId6"/>
  </sheets>
  <definedNames>
    <definedName name="_xlnm.Print_Area" localSheetId="3">세입명세서!$A$1:$Q$61</definedName>
    <definedName name="_xlnm.Print_Area" localSheetId="4">세출명세서!$A$1:$W$155</definedName>
    <definedName name="_xlnm.Print_Area" localSheetId="5">예산안요약!$A$1:$F$24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5" l="1"/>
  <c r="V120" i="5" l="1"/>
  <c r="Q20" i="5"/>
  <c r="Q18" i="5"/>
  <c r="E13" i="4"/>
  <c r="Q15" i="4"/>
  <c r="Q24" i="4"/>
  <c r="Q26" i="4"/>
  <c r="Q25" i="4"/>
  <c r="X139" i="5" l="1"/>
  <c r="X140" i="5"/>
  <c r="X141" i="5"/>
  <c r="X142" i="5"/>
  <c r="X143" i="5"/>
  <c r="X144" i="5"/>
  <c r="X145" i="5"/>
  <c r="X146" i="5"/>
  <c r="X147" i="5"/>
  <c r="X148" i="5"/>
  <c r="W120" i="5"/>
  <c r="Q120" i="5"/>
  <c r="Q118" i="5" s="1"/>
  <c r="Q10" i="4" l="1"/>
  <c r="Q9" i="4"/>
  <c r="Q35" i="4" l="1"/>
  <c r="D5" i="6"/>
  <c r="C5" i="6"/>
  <c r="T156" i="5"/>
  <c r="W155" i="5"/>
  <c r="X155" i="5" s="1"/>
  <c r="Q155" i="5"/>
  <c r="W154" i="5"/>
  <c r="X154" i="5" s="1"/>
  <c r="E154" i="5"/>
  <c r="F154" i="5" s="1"/>
  <c r="W153" i="5"/>
  <c r="X153" i="5" s="1"/>
  <c r="W152" i="5"/>
  <c r="X152" i="5" s="1"/>
  <c r="W151" i="5"/>
  <c r="X151" i="5" s="1"/>
  <c r="D151" i="5"/>
  <c r="D150" i="5" s="1"/>
  <c r="C24" i="6" s="1"/>
  <c r="W150" i="5"/>
  <c r="X150" i="5" s="1"/>
  <c r="W149" i="5"/>
  <c r="X149" i="5" s="1"/>
  <c r="S148" i="5"/>
  <c r="W148" i="5" s="1"/>
  <c r="W147" i="5"/>
  <c r="Q147" i="5"/>
  <c r="E147" i="5" s="1"/>
  <c r="W146" i="5"/>
  <c r="D146" i="5"/>
  <c r="D145" i="5" s="1"/>
  <c r="C23" i="6" s="1"/>
  <c r="W145" i="5"/>
  <c r="W144" i="5"/>
  <c r="Q143" i="5"/>
  <c r="Q142" i="5" s="1"/>
  <c r="W142" i="5"/>
  <c r="W141" i="5"/>
  <c r="Q140" i="5"/>
  <c r="S140" i="5" s="1"/>
  <c r="W140" i="5" s="1"/>
  <c r="S139" i="5"/>
  <c r="W139" i="5" s="1"/>
  <c r="Q139" i="5"/>
  <c r="Q138" i="5"/>
  <c r="W137" i="5"/>
  <c r="X137" i="5" s="1"/>
  <c r="W136" i="5"/>
  <c r="X136" i="5" s="1"/>
  <c r="W135" i="5"/>
  <c r="W134" i="5"/>
  <c r="X134" i="5" s="1"/>
  <c r="Q134" i="5"/>
  <c r="W133" i="5"/>
  <c r="X133" i="5" s="1"/>
  <c r="Q133" i="5"/>
  <c r="Q132" i="5"/>
  <c r="V132" i="5" s="1"/>
  <c r="W132" i="5" s="1"/>
  <c r="X132" i="5" s="1"/>
  <c r="Q131" i="5"/>
  <c r="V131" i="5" s="1"/>
  <c r="W131" i="5" s="1"/>
  <c r="X131" i="5" s="1"/>
  <c r="Q130" i="5"/>
  <c r="V130" i="5" s="1"/>
  <c r="Q129" i="5"/>
  <c r="Q128" i="5"/>
  <c r="R128" i="5" s="1"/>
  <c r="W128" i="5" s="1"/>
  <c r="X128" i="5" s="1"/>
  <c r="W127" i="5"/>
  <c r="X127" i="5" s="1"/>
  <c r="W126" i="5"/>
  <c r="X126" i="5" s="1"/>
  <c r="D126" i="5"/>
  <c r="W125" i="5"/>
  <c r="X125" i="5" s="1"/>
  <c r="R124" i="5"/>
  <c r="W124" i="5" s="1"/>
  <c r="X124" i="5" s="1"/>
  <c r="W123" i="5"/>
  <c r="X123" i="5" s="1"/>
  <c r="Q123" i="5"/>
  <c r="W122" i="5"/>
  <c r="X122" i="5" s="1"/>
  <c r="Q122" i="5"/>
  <c r="E122" i="5" s="1"/>
  <c r="F122" i="5" s="1"/>
  <c r="W121" i="5"/>
  <c r="X121" i="5" s="1"/>
  <c r="Q119" i="5"/>
  <c r="S119" i="5" s="1"/>
  <c r="W119" i="5" s="1"/>
  <c r="X119" i="5" s="1"/>
  <c r="W118" i="5"/>
  <c r="X118" i="5" s="1"/>
  <c r="W117" i="5"/>
  <c r="X117" i="5" s="1"/>
  <c r="Q116" i="5"/>
  <c r="R116" i="5" s="1"/>
  <c r="W116" i="5" s="1"/>
  <c r="X116" i="5" s="1"/>
  <c r="W115" i="5"/>
  <c r="X115" i="5" s="1"/>
  <c r="Q115" i="5"/>
  <c r="E115" i="5" s="1"/>
  <c r="F115" i="5" s="1"/>
  <c r="W114" i="5"/>
  <c r="X114" i="5" s="1"/>
  <c r="Q113" i="5"/>
  <c r="X112" i="5"/>
  <c r="W112" i="5"/>
  <c r="X111" i="5"/>
  <c r="W111" i="5"/>
  <c r="S110" i="5"/>
  <c r="W110" i="5" s="1"/>
  <c r="Q109" i="5"/>
  <c r="S109" i="5" s="1"/>
  <c r="W109" i="5" s="1"/>
  <c r="X109" i="5" s="1"/>
  <c r="Q108" i="5"/>
  <c r="S108" i="5" s="1"/>
  <c r="W108" i="5" s="1"/>
  <c r="X108" i="5" s="1"/>
  <c r="Q107" i="5"/>
  <c r="S107" i="5" s="1"/>
  <c r="W107" i="5" s="1"/>
  <c r="X107" i="5" s="1"/>
  <c r="Q106" i="5"/>
  <c r="S106" i="5" s="1"/>
  <c r="W106" i="5" s="1"/>
  <c r="X106" i="5" s="1"/>
  <c r="Q105" i="5"/>
  <c r="S105" i="5" s="1"/>
  <c r="W105" i="5" s="1"/>
  <c r="X105" i="5" s="1"/>
  <c r="W104" i="5"/>
  <c r="X104" i="5" s="1"/>
  <c r="W103" i="5"/>
  <c r="X103" i="5" s="1"/>
  <c r="D103" i="5"/>
  <c r="C21" i="6" s="1"/>
  <c r="W102" i="5"/>
  <c r="X102" i="5" s="1"/>
  <c r="W101" i="5"/>
  <c r="X101" i="5" s="1"/>
  <c r="W100" i="5"/>
  <c r="X100" i="5" s="1"/>
  <c r="Q100" i="5"/>
  <c r="Q99" i="5"/>
  <c r="R98" i="5"/>
  <c r="W98" i="5" s="1"/>
  <c r="X98" i="5" s="1"/>
  <c r="Q98" i="5"/>
  <c r="W97" i="5"/>
  <c r="X97" i="5" s="1"/>
  <c r="W96" i="5"/>
  <c r="X96" i="5" s="1"/>
  <c r="W95" i="5"/>
  <c r="X95" i="5" s="1"/>
  <c r="Q94" i="5"/>
  <c r="W93" i="5"/>
  <c r="X93" i="5" s="1"/>
  <c r="W92" i="5"/>
  <c r="X92" i="5" s="1"/>
  <c r="W91" i="5"/>
  <c r="Q91" i="5"/>
  <c r="X90" i="5"/>
  <c r="W90" i="5"/>
  <c r="Q90" i="5"/>
  <c r="E90" i="5" s="1"/>
  <c r="L21" i="3" s="1"/>
  <c r="M21" i="3" s="1"/>
  <c r="W89" i="5"/>
  <c r="X89" i="5" s="1"/>
  <c r="D89" i="5"/>
  <c r="D88" i="5" s="1"/>
  <c r="C20" i="6" s="1"/>
  <c r="W88" i="5"/>
  <c r="X88" i="5" s="1"/>
  <c r="W87" i="5"/>
  <c r="X87" i="5" s="1"/>
  <c r="W86" i="5"/>
  <c r="X86" i="5" s="1"/>
  <c r="W85" i="5"/>
  <c r="W84" i="5"/>
  <c r="X84" i="5" s="1"/>
  <c r="S84" i="5"/>
  <c r="Q83" i="5"/>
  <c r="X82" i="5"/>
  <c r="W82" i="5"/>
  <c r="W81" i="5"/>
  <c r="X81" i="5" s="1"/>
  <c r="R80" i="5"/>
  <c r="W80" i="5" s="1"/>
  <c r="X80" i="5" s="1"/>
  <c r="Q80" i="5"/>
  <c r="W79" i="5"/>
  <c r="X79" i="5" s="1"/>
  <c r="Q79" i="5"/>
  <c r="Q78" i="5"/>
  <c r="W77" i="5"/>
  <c r="X77" i="5" s="1"/>
  <c r="W76" i="5"/>
  <c r="X76" i="5" s="1"/>
  <c r="S75" i="5"/>
  <c r="W75" i="5" s="1"/>
  <c r="X75" i="5" s="1"/>
  <c r="Q74" i="5"/>
  <c r="S74" i="5" s="1"/>
  <c r="W74" i="5" s="1"/>
  <c r="X74" i="5" s="1"/>
  <c r="Q73" i="5"/>
  <c r="S73" i="5" s="1"/>
  <c r="W73" i="5" s="1"/>
  <c r="X73" i="5" s="1"/>
  <c r="Q72" i="5"/>
  <c r="R72" i="5" s="1"/>
  <c r="W72" i="5" s="1"/>
  <c r="X72" i="5" s="1"/>
  <c r="Q71" i="5"/>
  <c r="R71" i="5" s="1"/>
  <c r="W71" i="5" s="1"/>
  <c r="X71" i="5" s="1"/>
  <c r="Q70" i="5"/>
  <c r="R70" i="5" s="1"/>
  <c r="W70" i="5" s="1"/>
  <c r="X70" i="5" s="1"/>
  <c r="Q69" i="5"/>
  <c r="R69" i="5" s="1"/>
  <c r="W69" i="5" s="1"/>
  <c r="X69" i="5" s="1"/>
  <c r="Q68" i="5"/>
  <c r="R68" i="5" s="1"/>
  <c r="W68" i="5" s="1"/>
  <c r="X68" i="5" s="1"/>
  <c r="Q67" i="5"/>
  <c r="R67" i="5" s="1"/>
  <c r="W67" i="5" s="1"/>
  <c r="X67" i="5" s="1"/>
  <c r="Q66" i="5"/>
  <c r="R66" i="5" s="1"/>
  <c r="W66" i="5" s="1"/>
  <c r="X66" i="5" s="1"/>
  <c r="R65" i="5"/>
  <c r="W65" i="5" s="1"/>
  <c r="X65" i="5" s="1"/>
  <c r="Q65" i="5"/>
  <c r="Q64" i="5"/>
  <c r="W63" i="5"/>
  <c r="X63" i="5" s="1"/>
  <c r="W62" i="5"/>
  <c r="X62" i="5" s="1"/>
  <c r="Q61" i="5"/>
  <c r="R61" i="5" s="1"/>
  <c r="W61" i="5" s="1"/>
  <c r="X61" i="5" s="1"/>
  <c r="Q60" i="5"/>
  <c r="R60" i="5" s="1"/>
  <c r="W60" i="5" s="1"/>
  <c r="X60" i="5" s="1"/>
  <c r="Q59" i="5"/>
  <c r="W59" i="5" s="1"/>
  <c r="X59" i="5" s="1"/>
  <c r="W58" i="5"/>
  <c r="X58" i="5" s="1"/>
  <c r="W57" i="5"/>
  <c r="X57" i="5" s="1"/>
  <c r="W56" i="5"/>
  <c r="W55" i="5"/>
  <c r="X55" i="5" s="1"/>
  <c r="Q54" i="5"/>
  <c r="S54" i="5" s="1"/>
  <c r="W54" i="5" s="1"/>
  <c r="X54" i="5" s="1"/>
  <c r="Q53" i="5"/>
  <c r="S53" i="5" s="1"/>
  <c r="W53" i="5" s="1"/>
  <c r="X53" i="5" s="1"/>
  <c r="Q52" i="5"/>
  <c r="S52" i="5" s="1"/>
  <c r="W52" i="5" s="1"/>
  <c r="X52" i="5" s="1"/>
  <c r="Q51" i="5"/>
  <c r="R51" i="5" s="1"/>
  <c r="W51" i="5" s="1"/>
  <c r="Q50" i="5"/>
  <c r="R50" i="5" s="1"/>
  <c r="W50" i="5" s="1"/>
  <c r="X50" i="5" s="1"/>
  <c r="Q49" i="5"/>
  <c r="S49" i="5" s="1"/>
  <c r="W49" i="5" s="1"/>
  <c r="X49" i="5" s="1"/>
  <c r="Q48" i="5"/>
  <c r="S48" i="5" s="1"/>
  <c r="W48" i="5" s="1"/>
  <c r="X48" i="5" s="1"/>
  <c r="Q47" i="5"/>
  <c r="S47" i="5" s="1"/>
  <c r="W47" i="5" s="1"/>
  <c r="X47" i="5" s="1"/>
  <c r="R46" i="5"/>
  <c r="W46" i="5" s="1"/>
  <c r="X46" i="5" s="1"/>
  <c r="X45" i="5"/>
  <c r="W45" i="5"/>
  <c r="W44" i="5"/>
  <c r="X44" i="5" s="1"/>
  <c r="S43" i="5"/>
  <c r="W43" i="5" s="1"/>
  <c r="X43" i="5" s="1"/>
  <c r="W42" i="5"/>
  <c r="X42" i="5" s="1"/>
  <c r="Q42" i="5"/>
  <c r="E42" i="5" s="1"/>
  <c r="F42" i="5" s="1"/>
  <c r="X41" i="5"/>
  <c r="W41" i="5"/>
  <c r="D41" i="5"/>
  <c r="C19" i="6" s="1"/>
  <c r="X40" i="5"/>
  <c r="W40" i="5"/>
  <c r="Q39" i="5"/>
  <c r="Q37" i="5" s="1"/>
  <c r="E37" i="5" s="1"/>
  <c r="S38" i="5"/>
  <c r="W38" i="5" s="1"/>
  <c r="X38" i="5" s="1"/>
  <c r="Q38" i="5"/>
  <c r="W37" i="5"/>
  <c r="X37" i="5" s="1"/>
  <c r="W36" i="5"/>
  <c r="X36" i="5" s="1"/>
  <c r="S35" i="5"/>
  <c r="W35" i="5" s="1"/>
  <c r="Q35" i="5"/>
  <c r="Q34" i="5"/>
  <c r="S34" i="5" s="1"/>
  <c r="Q33" i="5"/>
  <c r="S33" i="5" s="1"/>
  <c r="W33" i="5" s="1"/>
  <c r="X33" i="5" s="1"/>
  <c r="W32" i="5"/>
  <c r="X32" i="5" s="1"/>
  <c r="W31" i="5"/>
  <c r="X31" i="5" s="1"/>
  <c r="D31" i="5"/>
  <c r="C18" i="6" s="1"/>
  <c r="W30" i="5"/>
  <c r="X30" i="5" s="1"/>
  <c r="W29" i="5"/>
  <c r="X29" i="5" s="1"/>
  <c r="Q28" i="5"/>
  <c r="R28" i="5" s="1"/>
  <c r="W28" i="5" s="1"/>
  <c r="X28" i="5" s="1"/>
  <c r="W27" i="5"/>
  <c r="Q27" i="5"/>
  <c r="Q26" i="5" s="1"/>
  <c r="E26" i="5" s="1"/>
  <c r="W26" i="5"/>
  <c r="X26" i="5" s="1"/>
  <c r="W25" i="5"/>
  <c r="X25" i="5" s="1"/>
  <c r="R24" i="5"/>
  <c r="W24" i="5" s="1"/>
  <c r="X24" i="5" s="1"/>
  <c r="R23" i="5"/>
  <c r="W23" i="5" s="1"/>
  <c r="X23" i="5" s="1"/>
  <c r="R22" i="5"/>
  <c r="W22" i="5" s="1"/>
  <c r="X22" i="5" s="1"/>
  <c r="R21" i="5"/>
  <c r="W21" i="5" s="1"/>
  <c r="X21" i="5" s="1"/>
  <c r="W20" i="5"/>
  <c r="X20" i="5" s="1"/>
  <c r="E20" i="5"/>
  <c r="F20" i="5" s="1"/>
  <c r="W19" i="5"/>
  <c r="X19" i="5" s="1"/>
  <c r="Q17" i="5"/>
  <c r="E17" i="5" s="1"/>
  <c r="W17" i="5"/>
  <c r="X17" i="5" s="1"/>
  <c r="W16" i="5"/>
  <c r="X16" i="5" s="1"/>
  <c r="Q15" i="5"/>
  <c r="R15" i="5" s="1"/>
  <c r="W15" i="5" s="1"/>
  <c r="X15" i="5" s="1"/>
  <c r="Q14" i="5"/>
  <c r="R14" i="5" s="1"/>
  <c r="W14" i="5" s="1"/>
  <c r="X14" i="5" s="1"/>
  <c r="Q13" i="5"/>
  <c r="R13" i="5" s="1"/>
  <c r="W13" i="5" s="1"/>
  <c r="X13" i="5" s="1"/>
  <c r="Q12" i="5"/>
  <c r="R12" i="5" s="1"/>
  <c r="W12" i="5" s="1"/>
  <c r="X12" i="5" s="1"/>
  <c r="Q11" i="5"/>
  <c r="W10" i="5"/>
  <c r="X10" i="5" s="1"/>
  <c r="Q9" i="5"/>
  <c r="R9" i="5" s="1"/>
  <c r="W8" i="5"/>
  <c r="W7" i="5"/>
  <c r="D7" i="5"/>
  <c r="C17" i="6" s="1"/>
  <c r="W6" i="5"/>
  <c r="E3" i="5"/>
  <c r="D15" i="6" s="1"/>
  <c r="D3" i="5"/>
  <c r="C15" i="6" s="1"/>
  <c r="Q60" i="4"/>
  <c r="Q59" i="4"/>
  <c r="Q55" i="4"/>
  <c r="E55" i="4" s="1"/>
  <c r="D54" i="4"/>
  <c r="D53" i="4" s="1"/>
  <c r="C12" i="6" s="1"/>
  <c r="Q50" i="4"/>
  <c r="Q49" i="4" s="1"/>
  <c r="E49" i="4" s="1"/>
  <c r="E20" i="3" s="1"/>
  <c r="Q48" i="4"/>
  <c r="Q47" i="4" s="1"/>
  <c r="E47" i="4" s="1"/>
  <c r="D46" i="4"/>
  <c r="D45" i="4" s="1"/>
  <c r="C11" i="6" s="1"/>
  <c r="Q42" i="4"/>
  <c r="T5" i="5" s="1"/>
  <c r="T157" i="5" s="1"/>
  <c r="D41" i="4"/>
  <c r="D40" i="4" s="1"/>
  <c r="C10" i="6" s="1"/>
  <c r="Q38" i="4"/>
  <c r="Q37" i="4" s="1"/>
  <c r="E37" i="4" s="1"/>
  <c r="Q34" i="4"/>
  <c r="Q33" i="4"/>
  <c r="D31" i="4"/>
  <c r="D30" i="4" s="1"/>
  <c r="C9" i="6" s="1"/>
  <c r="F28" i="4"/>
  <c r="Q14" i="4"/>
  <c r="F22" i="4"/>
  <c r="F17" i="4"/>
  <c r="F14" i="4"/>
  <c r="D13" i="4"/>
  <c r="D12" i="4" s="1"/>
  <c r="C8" i="6" s="1"/>
  <c r="D7" i="4"/>
  <c r="D6" i="4" s="1"/>
  <c r="K37" i="3"/>
  <c r="K36" i="3"/>
  <c r="K35" i="3" s="1"/>
  <c r="K34" i="3"/>
  <c r="K33" i="3" s="1"/>
  <c r="K31" i="3"/>
  <c r="K30" i="3"/>
  <c r="K29" i="3"/>
  <c r="K28" i="3"/>
  <c r="K27" i="3"/>
  <c r="K26" i="3"/>
  <c r="K25" i="3"/>
  <c r="D24" i="3"/>
  <c r="K23" i="3"/>
  <c r="D23" i="3"/>
  <c r="K22" i="3"/>
  <c r="F22" i="3"/>
  <c r="K21" i="3"/>
  <c r="D20" i="3"/>
  <c r="K19" i="3"/>
  <c r="D19" i="3"/>
  <c r="K18" i="3"/>
  <c r="K17" i="3"/>
  <c r="D17" i="3"/>
  <c r="D16" i="3" s="1"/>
  <c r="K16" i="3"/>
  <c r="K15" i="3"/>
  <c r="D15" i="3"/>
  <c r="K14" i="3"/>
  <c r="D14" i="3"/>
  <c r="K13" i="3"/>
  <c r="K12" i="3"/>
  <c r="E12" i="3"/>
  <c r="D12" i="3"/>
  <c r="K11" i="3"/>
  <c r="E11" i="3"/>
  <c r="D11" i="3"/>
  <c r="L10" i="3"/>
  <c r="M10" i="3" s="1"/>
  <c r="K10" i="3"/>
  <c r="E10" i="3"/>
  <c r="D10" i="3"/>
  <c r="K9" i="3"/>
  <c r="E9" i="3"/>
  <c r="D9" i="3"/>
  <c r="K8" i="3"/>
  <c r="K7" i="3"/>
  <c r="D7" i="3"/>
  <c r="D6" i="3" s="1"/>
  <c r="E3" i="3"/>
  <c r="D3" i="3"/>
  <c r="Q112" i="5" l="1"/>
  <c r="E112" i="5" s="1"/>
  <c r="L26" i="3" s="1"/>
  <c r="M26" i="3" s="1"/>
  <c r="W113" i="5"/>
  <c r="X113" i="5" s="1"/>
  <c r="Q32" i="4"/>
  <c r="R11" i="5"/>
  <c r="W11" i="5" s="1"/>
  <c r="X11" i="5" s="1"/>
  <c r="Q10" i="5"/>
  <c r="E10" i="5" s="1"/>
  <c r="E146" i="5"/>
  <c r="E145" i="5" s="1"/>
  <c r="L34" i="3"/>
  <c r="L33" i="3" s="1"/>
  <c r="M33" i="3" s="1"/>
  <c r="Q97" i="5"/>
  <c r="E97" i="5" s="1"/>
  <c r="F97" i="5" s="1"/>
  <c r="F90" i="5"/>
  <c r="Q153" i="5"/>
  <c r="Q152" i="5" s="1"/>
  <c r="E152" i="5" s="1"/>
  <c r="E151" i="5" s="1"/>
  <c r="Q8" i="5"/>
  <c r="E8" i="5" s="1"/>
  <c r="F8" i="5" s="1"/>
  <c r="F20" i="3"/>
  <c r="D13" i="3"/>
  <c r="Q8" i="4"/>
  <c r="E8" i="4" s="1"/>
  <c r="E7" i="4" s="1"/>
  <c r="V5" i="5"/>
  <c r="V3" i="5" s="1"/>
  <c r="F12" i="3"/>
  <c r="D18" i="3"/>
  <c r="D8" i="3"/>
  <c r="L3" i="3"/>
  <c r="E8" i="3"/>
  <c r="Q58" i="4"/>
  <c r="E58" i="4" s="1"/>
  <c r="E54" i="4" s="1"/>
  <c r="F37" i="5"/>
  <c r="L13" i="3"/>
  <c r="M13" i="3" s="1"/>
  <c r="V156" i="5"/>
  <c r="W130" i="5"/>
  <c r="X130" i="5" s="1"/>
  <c r="D102" i="5"/>
  <c r="F11" i="3"/>
  <c r="K24" i="3"/>
  <c r="E118" i="5"/>
  <c r="F118" i="5" s="1"/>
  <c r="M34" i="3"/>
  <c r="Q127" i="5"/>
  <c r="E127" i="5" s="1"/>
  <c r="F127" i="5" s="1"/>
  <c r="K20" i="3"/>
  <c r="R39" i="5"/>
  <c r="W39" i="5" s="1"/>
  <c r="X39" i="5" s="1"/>
  <c r="F10" i="3"/>
  <c r="T3" i="5"/>
  <c r="F9" i="3"/>
  <c r="Q32" i="5"/>
  <c r="E32" i="5" s="1"/>
  <c r="Q58" i="5"/>
  <c r="E58" i="5" s="1"/>
  <c r="F58" i="5" s="1"/>
  <c r="K6" i="3"/>
  <c r="D21" i="3"/>
  <c r="L27" i="3"/>
  <c r="M27" i="3" s="1"/>
  <c r="L37" i="3"/>
  <c r="M37" i="3" s="1"/>
  <c r="E42" i="4"/>
  <c r="F42" i="4" s="1"/>
  <c r="D6" i="5"/>
  <c r="R18" i="5"/>
  <c r="W9" i="5"/>
  <c r="X9" i="5" s="1"/>
  <c r="F47" i="4"/>
  <c r="E46" i="4"/>
  <c r="E19" i="3"/>
  <c r="F55" i="4"/>
  <c r="E23" i="3"/>
  <c r="F17" i="5"/>
  <c r="L9" i="3"/>
  <c r="M9" i="3" s="1"/>
  <c r="C7" i="6"/>
  <c r="D5" i="4"/>
  <c r="F37" i="4"/>
  <c r="E15" i="3"/>
  <c r="F15" i="3" s="1"/>
  <c r="F26" i="5"/>
  <c r="L11" i="3"/>
  <c r="M11" i="3" s="1"/>
  <c r="W34" i="5"/>
  <c r="X34" i="5" s="1"/>
  <c r="L16" i="3"/>
  <c r="M16" i="3" s="1"/>
  <c r="R129" i="5"/>
  <c r="W129" i="5" s="1"/>
  <c r="X129" i="5" s="1"/>
  <c r="L29" i="3"/>
  <c r="M29" i="3" s="1"/>
  <c r="R99" i="5"/>
  <c r="W99" i="5" s="1"/>
  <c r="X99" i="5" s="1"/>
  <c r="K3" i="3"/>
  <c r="L7" i="3"/>
  <c r="L14" i="3"/>
  <c r="M14" i="3" s="1"/>
  <c r="F49" i="4"/>
  <c r="Q45" i="5"/>
  <c r="E45" i="5" s="1"/>
  <c r="Q137" i="5"/>
  <c r="E137" i="5" s="1"/>
  <c r="F147" i="5"/>
  <c r="F146" i="5" s="1"/>
  <c r="F145" i="5" s="1"/>
  <c r="Q82" i="5"/>
  <c r="E82" i="5" s="1"/>
  <c r="R83" i="5"/>
  <c r="W83" i="5" s="1"/>
  <c r="X83" i="5" s="1"/>
  <c r="U143" i="5"/>
  <c r="E142" i="5"/>
  <c r="F13" i="4"/>
  <c r="F112" i="5"/>
  <c r="S138" i="5"/>
  <c r="W138" i="5" s="1"/>
  <c r="X138" i="5" s="1"/>
  <c r="Q77" i="5"/>
  <c r="E77" i="5" s="1"/>
  <c r="R78" i="5"/>
  <c r="W78" i="5" s="1"/>
  <c r="X78" i="5" s="1"/>
  <c r="L23" i="3"/>
  <c r="M23" i="3" s="1"/>
  <c r="Q63" i="5"/>
  <c r="E63" i="5" s="1"/>
  <c r="W64" i="5"/>
  <c r="X64" i="5" s="1"/>
  <c r="E12" i="4"/>
  <c r="R5" i="5" s="1"/>
  <c r="Q93" i="5"/>
  <c r="E93" i="5" s="1"/>
  <c r="W94" i="5"/>
  <c r="X94" i="5" s="1"/>
  <c r="Q104" i="5"/>
  <c r="E104" i="5" s="1"/>
  <c r="C22" i="6"/>
  <c r="C16" i="6" s="1"/>
  <c r="F152" i="5" l="1"/>
  <c r="W18" i="5"/>
  <c r="X18" i="5" s="1"/>
  <c r="R3" i="5"/>
  <c r="L30" i="3"/>
  <c r="M30" i="3" s="1"/>
  <c r="L36" i="3"/>
  <c r="L35" i="3" s="1"/>
  <c r="R156" i="5"/>
  <c r="L28" i="3"/>
  <c r="M28" i="3" s="1"/>
  <c r="D23" i="6"/>
  <c r="E23" i="6" s="1"/>
  <c r="H12" i="2"/>
  <c r="E7" i="3"/>
  <c r="F7" i="3" s="1"/>
  <c r="D5" i="5"/>
  <c r="K5" i="3" s="1"/>
  <c r="F58" i="4"/>
  <c r="S5" i="5"/>
  <c r="S3" i="5" s="1"/>
  <c r="V157" i="5"/>
  <c r="F8" i="4"/>
  <c r="E24" i="3"/>
  <c r="F24" i="3" s="1"/>
  <c r="F32" i="5"/>
  <c r="E31" i="5"/>
  <c r="L12" i="3"/>
  <c r="M12" i="3" s="1"/>
  <c r="E41" i="4"/>
  <c r="E17" i="3"/>
  <c r="U5" i="5"/>
  <c r="U3" i="5" s="1"/>
  <c r="E32" i="4"/>
  <c r="E103" i="5"/>
  <c r="F104" i="5"/>
  <c r="F103" i="5" s="1"/>
  <c r="L25" i="3"/>
  <c r="F10" i="5"/>
  <c r="L8" i="3"/>
  <c r="M8" i="3" s="1"/>
  <c r="E7" i="5"/>
  <c r="F23" i="3"/>
  <c r="F142" i="5"/>
  <c r="L32" i="3"/>
  <c r="M32" i="3" s="1"/>
  <c r="F93" i="5"/>
  <c r="L22" i="3"/>
  <c r="E89" i="5"/>
  <c r="E126" i="5"/>
  <c r="F54" i="4"/>
  <c r="E53" i="4"/>
  <c r="F45" i="5"/>
  <c r="L15" i="3"/>
  <c r="M15" i="3" s="1"/>
  <c r="F82" i="5"/>
  <c r="L19" i="3"/>
  <c r="M19" i="3" s="1"/>
  <c r="D8" i="6"/>
  <c r="E8" i="6" s="1"/>
  <c r="D10" i="2"/>
  <c r="F12" i="4"/>
  <c r="F8" i="3" s="1"/>
  <c r="F137" i="5"/>
  <c r="L31" i="3"/>
  <c r="M31" i="3" s="1"/>
  <c r="F19" i="3"/>
  <c r="E18" i="3"/>
  <c r="F18" i="3" s="1"/>
  <c r="S156" i="5"/>
  <c r="C6" i="6"/>
  <c r="J19" i="6" s="1"/>
  <c r="D5" i="3"/>
  <c r="E45" i="4"/>
  <c r="F46" i="4"/>
  <c r="F63" i="5"/>
  <c r="L17" i="3"/>
  <c r="M17" i="3" s="1"/>
  <c r="F151" i="5"/>
  <c r="E150" i="5"/>
  <c r="F77" i="5"/>
  <c r="L18" i="3"/>
  <c r="M18" i="3" s="1"/>
  <c r="U156" i="5"/>
  <c r="W143" i="5"/>
  <c r="W156" i="5" s="1"/>
  <c r="E41" i="5"/>
  <c r="M7" i="3"/>
  <c r="F7" i="4"/>
  <c r="E6" i="4"/>
  <c r="M36" i="3" l="1"/>
  <c r="E6" i="3"/>
  <c r="F6" i="3" s="1"/>
  <c r="S157" i="5"/>
  <c r="E21" i="3"/>
  <c r="F21" i="3" s="1"/>
  <c r="D18" i="6"/>
  <c r="E18" i="6" s="1"/>
  <c r="F31" i="5"/>
  <c r="F32" i="4"/>
  <c r="E14" i="3"/>
  <c r="E31" i="4"/>
  <c r="F17" i="3"/>
  <c r="E16" i="3"/>
  <c r="F16" i="3" s="1"/>
  <c r="U157" i="5"/>
  <c r="F41" i="4"/>
  <c r="E40" i="4"/>
  <c r="D24" i="6"/>
  <c r="F150" i="5"/>
  <c r="E24" i="6" s="1"/>
  <c r="H13" i="2"/>
  <c r="M35" i="3"/>
  <c r="D22" i="6"/>
  <c r="E22" i="6" s="1"/>
  <c r="F126" i="5"/>
  <c r="D17" i="6"/>
  <c r="F7" i="5"/>
  <c r="E6" i="5"/>
  <c r="D7" i="6"/>
  <c r="E7" i="6" s="1"/>
  <c r="F6" i="4"/>
  <c r="D9" i="2"/>
  <c r="D11" i="6"/>
  <c r="E11" i="6" s="1"/>
  <c r="D13" i="2"/>
  <c r="F45" i="4"/>
  <c r="F89" i="5"/>
  <c r="E88" i="5"/>
  <c r="M22" i="3"/>
  <c r="L20" i="3"/>
  <c r="M20" i="3" s="1"/>
  <c r="L6" i="3"/>
  <c r="M6" i="3" s="1"/>
  <c r="R157" i="5"/>
  <c r="W5" i="5"/>
  <c r="L24" i="3"/>
  <c r="M24" i="3" s="1"/>
  <c r="M25" i="3"/>
  <c r="D12" i="6"/>
  <c r="E12" i="6" s="1"/>
  <c r="F53" i="4"/>
  <c r="D14" i="2"/>
  <c r="F41" i="5"/>
  <c r="D19" i="6"/>
  <c r="E19" i="6" s="1"/>
  <c r="E102" i="5"/>
  <c r="D21" i="6"/>
  <c r="E21" i="6" s="1"/>
  <c r="E5" i="5" l="1"/>
  <c r="F31" i="4"/>
  <c r="E30" i="4"/>
  <c r="D10" i="6"/>
  <c r="E10" i="6" s="1"/>
  <c r="F40" i="4"/>
  <c r="D12" i="2"/>
  <c r="F14" i="3"/>
  <c r="E13" i="3"/>
  <c r="F13" i="3" s="1"/>
  <c r="F102" i="5"/>
  <c r="H11" i="2"/>
  <c r="E17" i="6"/>
  <c r="W3" i="5"/>
  <c r="X156" i="5"/>
  <c r="F6" i="5"/>
  <c r="H9" i="2"/>
  <c r="D20" i="6"/>
  <c r="E20" i="6" s="1"/>
  <c r="F88" i="5"/>
  <c r="H10" i="2"/>
  <c r="F30" i="4" l="1"/>
  <c r="D9" i="6"/>
  <c r="E9" i="6" s="1"/>
  <c r="E6" i="6" s="1"/>
  <c r="D11" i="2"/>
  <c r="E5" i="4"/>
  <c r="D16" i="6"/>
  <c r="L5" i="3"/>
  <c r="F5" i="5"/>
  <c r="E16" i="6"/>
  <c r="F5" i="4" l="1"/>
  <c r="D6" i="6"/>
  <c r="E5" i="3"/>
  <c r="F5" i="3" s="1"/>
  <c r="M5" i="3"/>
  <c r="O35" i="3"/>
</calcChain>
</file>

<file path=xl/sharedStrings.xml><?xml version="1.0" encoding="utf-8"?>
<sst xmlns="http://schemas.openxmlformats.org/spreadsheetml/2006/main" count="737" uniqueCount="344">
  <si>
    <t>ㅇ 사회심리재활사업비 : 8,220천원 책정
  * 여행(여름,겨울캠프) 3,000천원
  * 사회문화체험프로그램(이룸)1,600천원
  * 미술인지프로그램(두아트) 600천원
  * 요리프로그램 600천원
  * 생일프로그램(러브) 420천원
  * 명절프로그램 500천원
  * 크리스마스행사 500천원
  * 기타프로그램 1,000천원
 ㅇ 지역사회연계사업비 : 시설개방행사 및 지역축제와 자원봉사자연계  (1,000천원)
 ㅇ 지정후원금사업비 : 600천원(조은영지정)</t>
  </si>
  <si>
    <t>세입예산은 해당 관ㆍ항ㆍ목의 예산을 초과하여 수납할 수 있으며 내역에 명시되어 있지 않은 수입은 잡수입으로 수입 조치한다.</t>
  </si>
  <si>
    <t xml:space="preserve"> 세출경비의 부족이 생겼을 때는 사회복지법인 재무회계규칙 제16조에 의거 예산을 전용할 수 있다.</t>
  </si>
  <si>
    <t>국가 또는 지방자치 단체로부터 교부된 보조금 및 수익자부담 경비 등은 추가경정 예산의 성립이전에 사용할 수 있으며,</t>
  </si>
  <si>
    <t>인</t>
  </si>
  <si>
    <t>항</t>
  </si>
  <si>
    <t>대</t>
  </si>
  <si>
    <t>비후</t>
  </si>
  <si>
    <t xml:space="preserve">  </t>
  </si>
  <si>
    <t>이월금</t>
  </si>
  <si>
    <t>잡수입</t>
  </si>
  <si>
    <t>내역</t>
  </si>
  <si>
    <t>회의비</t>
  </si>
  <si>
    <t>급여</t>
  </si>
  <si>
    <t>원</t>
  </si>
  <si>
    <t>제수당</t>
  </si>
  <si>
    <t>×</t>
  </si>
  <si>
    <t>시설비</t>
  </si>
  <si>
    <t>지후</t>
  </si>
  <si>
    <t>생계비</t>
  </si>
  <si>
    <t>전입금</t>
  </si>
  <si>
    <t>잡지출</t>
  </si>
  <si>
    <t>차량비</t>
  </si>
  <si>
    <t>총액</t>
  </si>
  <si>
    <t>후원금</t>
  </si>
  <si>
    <t>자부담</t>
  </si>
  <si>
    <t>관</t>
  </si>
  <si>
    <t>사무비</t>
  </si>
  <si>
    <t>인건비</t>
  </si>
  <si>
    <t>목</t>
  </si>
  <si>
    <t>월</t>
  </si>
  <si>
    <t>=</t>
  </si>
  <si>
    <t>회</t>
  </si>
  <si>
    <t>총계</t>
  </si>
  <si>
    <t xml:space="preserve">  </t>
  </si>
  <si>
    <t>명</t>
  </si>
  <si>
    <t>운영비</t>
  </si>
  <si>
    <t>예비비</t>
  </si>
  <si>
    <t>사업비</t>
  </si>
  <si>
    <t>합계</t>
  </si>
  <si>
    <t>소계</t>
  </si>
  <si>
    <t xml:space="preserve">기타 </t>
  </si>
  <si>
    <t>x</t>
  </si>
  <si>
    <t>기타</t>
  </si>
  <si>
    <t>금</t>
  </si>
  <si>
    <t>연료비</t>
  </si>
  <si>
    <t>세출부</t>
  </si>
  <si>
    <t>X</t>
  </si>
  <si>
    <t>세입부</t>
  </si>
  <si>
    <t>예산액</t>
  </si>
  <si>
    <t xml:space="preserve"> 단, 동일 항내의 목간 전용이 불가피한 경우에는 법인 대표이사(또는 시설의장) 에게 그 권한을 위임한다.</t>
  </si>
  <si>
    <t xml:space="preserve">        - 제수당(명절수당,가족수당,시간외수당)</t>
  </si>
  <si>
    <t>1. 세입ㆍ세출의 명세는 세입ㆍ세출 예산서와 같다.</t>
  </si>
  <si>
    <t>퇴직금및퇴직적립금</t>
  </si>
  <si>
    <t>천안시기관연합회비</t>
  </si>
  <si>
    <t>운영위원회 회의비</t>
  </si>
  <si>
    <t>사회보험부담비용</t>
  </si>
  <si>
    <t>산  출  내  역</t>
  </si>
  <si>
    <t xml:space="preserve"> 지역사회연계사업비</t>
  </si>
  <si>
    <t xml:space="preserve"> 차량소모품구입</t>
  </si>
  <si>
    <t>기관운영관련 업무협의</t>
  </si>
  <si>
    <t>종사자 단체 상해보험</t>
  </si>
  <si>
    <t>01입소자부담금수입</t>
  </si>
  <si>
    <t>11입소비용수입</t>
  </si>
  <si>
    <t>기타예금이자수입</t>
  </si>
  <si>
    <t>전년도이월금(후원금)</t>
  </si>
  <si>
    <t>소방안전 유지관리비</t>
  </si>
  <si>
    <t xml:space="preserve"> 사회심리재활사업비</t>
  </si>
  <si>
    <t>여비(직원출장여비)</t>
  </si>
  <si>
    <t>여행배상책임보험</t>
  </si>
  <si>
    <t>81예비비 및 기타</t>
  </si>
  <si>
    <t>08예비비 및 기타</t>
  </si>
  <si>
    <t>입소자부담금수입</t>
  </si>
  <si>
    <t>야간근무자특수검진</t>
  </si>
  <si>
    <t>영업배상책임보험</t>
  </si>
  <si>
    <t>자동차보험료(레이)</t>
  </si>
  <si>
    <t>318.특별급식비</t>
  </si>
  <si>
    <t>08.예비비및기타</t>
  </si>
  <si>
    <t>예비비 및 기타</t>
  </si>
  <si>
    <t>213.시설장비유지비</t>
  </si>
  <si>
    <t>1013.기타잡수입</t>
  </si>
  <si>
    <t>212.자산취득비</t>
  </si>
  <si>
    <t>312.수용기관경비</t>
  </si>
  <si>
    <t>1011.불용품매각대</t>
  </si>
  <si>
    <t>02.재산조성비</t>
  </si>
  <si>
    <t>136.기타운영비</t>
  </si>
  <si>
    <t>911.전년도이월금</t>
  </si>
  <si>
    <t>134.제세공과금</t>
  </si>
  <si>
    <t>41.보조금수입</t>
  </si>
  <si>
    <t>512.비지정후원금</t>
  </si>
  <si>
    <t>121.기관운영비</t>
  </si>
  <si>
    <t>51.후원금수입</t>
  </si>
  <si>
    <t>05.후원금수입</t>
  </si>
  <si>
    <t>133.공공요금</t>
  </si>
  <si>
    <t>117.기타후생경비</t>
  </si>
  <si>
    <t>12.업무추진비</t>
  </si>
  <si>
    <t>132.수용비및수수료</t>
  </si>
  <si>
    <t>412.시도보조금</t>
  </si>
  <si>
    <t>116.사회보험부담금</t>
  </si>
  <si>
    <t>413.시군구보조금</t>
  </si>
  <si>
    <t>511.지정후원금</t>
  </si>
  <si>
    <t>증감(B-A))</t>
  </si>
  <si>
    <t>412.시도보조금수입</t>
  </si>
  <si>
    <t>01.입소자부담금수입</t>
  </si>
  <si>
    <t>81.예비비및기타</t>
  </si>
  <si>
    <t>11.입소비용수입</t>
  </si>
  <si>
    <t>04.보조금수입</t>
  </si>
  <si>
    <t>111.입소비용수입</t>
  </si>
  <si>
    <t>414.기타보조금</t>
  </si>
  <si>
    <t xml:space="preserve"> 2. 관리운영비</t>
  </si>
  <si>
    <t>전기안전점검수수료</t>
  </si>
  <si>
    <t>411.국고보조금</t>
  </si>
  <si>
    <t>411국고보조금수입</t>
  </si>
  <si>
    <t>생강, 메주콩구입</t>
  </si>
  <si>
    <t>ㅇ 잡지출 300천원</t>
  </si>
  <si>
    <t xml:space="preserve">          </t>
  </si>
  <si>
    <t xml:space="preserve">  제4조   </t>
  </si>
  <si>
    <t>전화요금및 인터넷요금</t>
  </si>
  <si>
    <t>사회복지사실습비</t>
  </si>
  <si>
    <t>조은영 결연후원금</t>
  </si>
  <si>
    <t>윤성윤 원장외9명</t>
  </si>
  <si>
    <t xml:space="preserve">    금    </t>
  </si>
  <si>
    <t xml:space="preserve">           </t>
  </si>
  <si>
    <t>지정후원금사업비</t>
  </si>
  <si>
    <t>이용인(14명)</t>
  </si>
  <si>
    <t>(자)300,000</t>
  </si>
  <si>
    <t>(보)400,000</t>
  </si>
  <si>
    <t>장애인의날, 송년의밤</t>
  </si>
  <si>
    <t xml:space="preserve"> (자)520,000</t>
  </si>
  <si>
    <t>(지후)600,000</t>
  </si>
  <si>
    <t>사무용품구입</t>
  </si>
  <si>
    <t>우편물발송(자원봉사자 관련 외)</t>
  </si>
  <si>
    <t>주방물품 등 기타 수용비 및 수수료</t>
  </si>
  <si>
    <t xml:space="preserve"> 2022년도  세입 예산(안) </t>
  </si>
  <si>
    <t>2. 처우개선비(종사자 10명)</t>
  </si>
  <si>
    <t>3. 중증보호수당(종사자 10명)</t>
  </si>
  <si>
    <t>4. 추가연장수당(종사자 10명)</t>
  </si>
  <si>
    <t>5. 정액급식비(종사자 10명)</t>
  </si>
  <si>
    <t xml:space="preserve"> ㅇ업무추진비 (2,120천원)</t>
  </si>
  <si>
    <t>기타운영비(기타교육비)</t>
  </si>
  <si>
    <t>고속도로 통행료 (하이패스)</t>
  </si>
  <si>
    <t>812.법인전입금(후원금)</t>
  </si>
  <si>
    <t>413.시군구보조금수입</t>
  </si>
  <si>
    <t>811.법인전입금(후원금)</t>
  </si>
  <si>
    <t>건강보험료,장기요양보험</t>
  </si>
  <si>
    <t>자동차보험료(스타텍스)</t>
  </si>
  <si>
    <t>출장여비(일비및교통숙박비)</t>
  </si>
  <si>
    <t>자동차세(레이,스타렉스)</t>
  </si>
  <si>
    <t>912.전년도이월금(후원금)</t>
  </si>
  <si>
    <t>사회문화체험 프로그램(이룸)</t>
  </si>
  <si>
    <t>332.사회심리재활사업비</t>
  </si>
  <si>
    <t>116.사회보험부담비용</t>
  </si>
  <si>
    <t>1012.기타예금이자수입</t>
  </si>
  <si>
    <t>미술인지 프로그램(두아트)</t>
  </si>
  <si>
    <t>911.전년도이월금(후원금)</t>
  </si>
  <si>
    <t>한국장애인복지시설 충남협회비</t>
  </si>
  <si>
    <t>115.퇴직금및퇴직적립금</t>
  </si>
  <si>
    <t>한국장애인복지시설협회비</t>
  </si>
  <si>
    <t xml:space="preserve">     시설당기본지원</t>
  </si>
  <si>
    <t>(자)1,000,000</t>
  </si>
  <si>
    <t>(자)8,000,000</t>
  </si>
  <si>
    <t>337.지역사회연계사업비</t>
  </si>
  <si>
    <t xml:space="preserve">       - 중증보호수당</t>
  </si>
  <si>
    <t xml:space="preserve">            </t>
  </si>
  <si>
    <t xml:space="preserve">       - 추가연장수당</t>
  </si>
  <si>
    <t>이용인생일선물((LOVE)</t>
  </si>
  <si>
    <t>유관기관행사및신규후원자개발</t>
  </si>
  <si>
    <t>지정후원금사업비(조은영)</t>
  </si>
  <si>
    <t>비품(가전제품, 가구등)</t>
  </si>
  <si>
    <t>338.지정후원금사업비</t>
  </si>
  <si>
    <t>요리프로그램(요미요미)</t>
  </si>
  <si>
    <t>(보)6,100,000(비후)2,120,000</t>
  </si>
  <si>
    <t>ㅇ법인 전입금 운영비 지원금(1,000천원)</t>
  </si>
  <si>
    <t>이는 차기 추가경정 예산에 반영하여야 한다.</t>
  </si>
  <si>
    <t>2. 세입ㆍ세출의 주요 재원은 다음과 같다.</t>
  </si>
  <si>
    <t>ㅇ 거주인(15명) 월400천원 입소비 연간 계산</t>
  </si>
  <si>
    <t>(보)240,000 (자)1,100,0000</t>
  </si>
  <si>
    <t>(자)48,160,000(비후) 3,240,000</t>
  </si>
  <si>
    <t>(보)3,800,000(지후)1,000,000</t>
  </si>
  <si>
    <t>(보)7,800,000(자)1,000,000</t>
  </si>
  <si>
    <t>05후원금수입</t>
  </si>
  <si>
    <t>81전입금</t>
  </si>
  <si>
    <t>비지정후원</t>
  </si>
  <si>
    <t>법인전입금</t>
  </si>
  <si>
    <t>전년도이월금</t>
  </si>
  <si>
    <t>10잡수입</t>
  </si>
  <si>
    <t>41보조금수입</t>
  </si>
  <si>
    <t>과   목</t>
  </si>
  <si>
    <t>09이월금</t>
  </si>
  <si>
    <t>(단위:원)</t>
  </si>
  <si>
    <t>01사무비</t>
  </si>
  <si>
    <t>고용보험</t>
  </si>
  <si>
    <t>산재보험</t>
  </si>
  <si>
    <t>04보조금수입</t>
  </si>
  <si>
    <t>91이월금</t>
  </si>
  <si>
    <t>08전입금</t>
  </si>
  <si>
    <t>예금이자수입</t>
  </si>
  <si>
    <t>지정후원금</t>
  </si>
  <si>
    <t>증감(B-A)</t>
  </si>
  <si>
    <t>51후원금수입</t>
  </si>
  <si>
    <t>101잡수입</t>
  </si>
  <si>
    <t>직원교육비</t>
  </si>
  <si>
    <t>13운영비</t>
  </si>
  <si>
    <t>수용기관경비</t>
  </si>
  <si>
    <t>33사업비</t>
  </si>
  <si>
    <t xml:space="preserve"> 예비비</t>
  </si>
  <si>
    <t>프린터 렌탈료</t>
  </si>
  <si>
    <t>신원보증보험</t>
  </si>
  <si>
    <t>정수기 렌탈료</t>
  </si>
  <si>
    <t>비지정후원금</t>
  </si>
  <si>
    <t>의료소모품구입</t>
  </si>
  <si>
    <t>11인건비</t>
  </si>
  <si>
    <t>기관운영비</t>
  </si>
  <si>
    <t xml:space="preserve"> 특별급식비</t>
  </si>
  <si>
    <t>차량유류대</t>
  </si>
  <si>
    <t>자산취득비</t>
  </si>
  <si>
    <t>03사업비</t>
  </si>
  <si>
    <t>제세공과금</t>
  </si>
  <si>
    <t>공공요금</t>
  </si>
  <si>
    <t>31운영비</t>
  </si>
  <si>
    <t>국민연금</t>
  </si>
  <si>
    <t>21시설비</t>
  </si>
  <si>
    <t>기타잡수입</t>
  </si>
  <si>
    <t>02재산조성비</t>
  </si>
  <si>
    <t>전기요금</t>
  </si>
  <si>
    <t>차량정비유지비</t>
  </si>
  <si>
    <t>12업무추진비</t>
  </si>
  <si>
    <t>수용비및수수료</t>
  </si>
  <si>
    <t xml:space="preserve"> 의료비</t>
  </si>
  <si>
    <t>시설장비유지비</t>
  </si>
  <si>
    <t>입소비용수입</t>
  </si>
  <si>
    <t xml:space="preserve"> 연료비</t>
  </si>
  <si>
    <t>211.시설비</t>
  </si>
  <si>
    <t>방제관리료</t>
  </si>
  <si>
    <t>주방세제 린스</t>
  </si>
  <si>
    <t>21.시설비</t>
  </si>
  <si>
    <t>31.운영비</t>
  </si>
  <si>
    <t>운영/인건</t>
  </si>
  <si>
    <t>101.잡수입</t>
  </si>
  <si>
    <t>10.잡수입</t>
  </si>
  <si>
    <t>보조금수입</t>
  </si>
  <si>
    <t>재산조성비</t>
  </si>
  <si>
    <t>입소비용 수입</t>
  </si>
  <si>
    <t>보조금반환</t>
  </si>
  <si>
    <t>퇴직연금수수료</t>
  </si>
  <si>
    <t>겨울/여름캠프</t>
  </si>
  <si>
    <t>화재보험</t>
  </si>
  <si>
    <t>33.사업비</t>
  </si>
  <si>
    <t>07잡지출</t>
  </si>
  <si>
    <t>업무추진비</t>
  </si>
  <si>
    <t>후원금수입</t>
  </si>
  <si>
    <t>명절프로그램</t>
  </si>
  <si>
    <t>위생용품</t>
  </si>
  <si>
    <t>71.잡지출</t>
  </si>
  <si>
    <t>711.잡지출</t>
  </si>
  <si>
    <t>기타후생경비</t>
  </si>
  <si>
    <t>71잡지출</t>
  </si>
  <si>
    <t>07.잡지출</t>
  </si>
  <si>
    <t>319.연료비</t>
  </si>
  <si>
    <t>314.의료비</t>
  </si>
  <si>
    <t>311.생계비</t>
  </si>
  <si>
    <t>03.사업비</t>
  </si>
  <si>
    <t>811.예비비</t>
  </si>
  <si>
    <t>세출내역</t>
  </si>
  <si>
    <t xml:space="preserve">  제3조  </t>
  </si>
  <si>
    <t>08.전입금</t>
  </si>
  <si>
    <t>812.반환금</t>
  </si>
  <si>
    <t xml:space="preserve">  제5조 </t>
  </si>
  <si>
    <t>81.전입금</t>
  </si>
  <si>
    <t>1. 인건비</t>
  </si>
  <si>
    <t>112.제수당</t>
  </si>
  <si>
    <t>09.이월금</t>
  </si>
  <si>
    <t>세출  총계</t>
  </si>
  <si>
    <t>82.반환금</t>
  </si>
  <si>
    <t>13.운영비</t>
  </si>
  <si>
    <t>91.이월금</t>
  </si>
  <si>
    <t>01.사무비</t>
  </si>
  <si>
    <t>세입  총계</t>
  </si>
  <si>
    <t>135.차량비</t>
  </si>
  <si>
    <t>812반환금</t>
  </si>
  <si>
    <t>131.여비</t>
  </si>
  <si>
    <t>직원식대</t>
  </si>
  <si>
    <t>건고추구입</t>
  </si>
  <si>
    <t>들깨구입</t>
  </si>
  <si>
    <t xml:space="preserve">  제2조  </t>
  </si>
  <si>
    <t>123.회의비</t>
  </si>
  <si>
    <t>(단위:천원)</t>
  </si>
  <si>
    <t xml:space="preserve">     </t>
  </si>
  <si>
    <t>11.인건비</t>
  </si>
  <si>
    <t>전입금수입</t>
  </si>
  <si>
    <t xml:space="preserve">  제1조  </t>
  </si>
  <si>
    <t>시설개방행사</t>
  </si>
  <si>
    <t>111.급여</t>
  </si>
  <si>
    <t>세입내역</t>
  </si>
  <si>
    <t>명절선물구입비</t>
  </si>
  <si>
    <t>수질검사비</t>
  </si>
  <si>
    <t>크리스마스행사</t>
  </si>
  <si>
    <t>종사자 10명</t>
  </si>
  <si>
    <t>월동난방비지원</t>
  </si>
  <si>
    <t>지역축제</t>
  </si>
  <si>
    <t>자원봉사자연계</t>
  </si>
  <si>
    <t>각종비품수리비</t>
  </si>
  <si>
    <t>1. 제수당(명절휴가비,가족,시간외수당)</t>
  </si>
  <si>
    <t>2022년도 예산  편성 주요내용 요약</t>
  </si>
  <si>
    <t xml:space="preserve">        - 기본급(원장외9명)</t>
  </si>
  <si>
    <t>(보)1,200,000 (자)400,000</t>
  </si>
  <si>
    <t>(보)500,000 (자)500,000</t>
  </si>
  <si>
    <t>(보)2,955,200(자)500,000</t>
    <phoneticPr fontId="32" type="noConversion"/>
  </si>
  <si>
    <t xml:space="preserve">ㅇ 직원식대(10명) 720천원
ㅇ 사회복지사 실습비2명 (100천원*2명)
</t>
    <phoneticPr fontId="32" type="noConversion"/>
  </si>
  <si>
    <t>인권지킴이단상황점검비</t>
    <phoneticPr fontId="32" type="noConversion"/>
  </si>
  <si>
    <t>(자)1,000,000</t>
    <phoneticPr fontId="32" type="noConversion"/>
  </si>
  <si>
    <t xml:space="preserve"> 2022년도 세출 예산(안) </t>
    <phoneticPr fontId="32" type="noConversion"/>
  </si>
  <si>
    <t>2022년도  1차추가경정예산(안)</t>
    <phoneticPr fontId="32" type="noConversion"/>
  </si>
  <si>
    <t>2022년도  1차추가경정 예산(안)총칙</t>
    <phoneticPr fontId="32" type="noConversion"/>
  </si>
  <si>
    <t>2022년 1차추가경정 예산(안) 총괄표</t>
    <phoneticPr fontId="32" type="noConversion"/>
  </si>
  <si>
    <t>새마을금고</t>
    <phoneticPr fontId="32" type="noConversion"/>
  </si>
  <si>
    <t>원</t>
    <phoneticPr fontId="32" type="noConversion"/>
  </si>
  <si>
    <t>X</t>
    <phoneticPr fontId="32" type="noConversion"/>
  </si>
  <si>
    <t>회</t>
    <phoneticPr fontId="32" type="noConversion"/>
  </si>
  <si>
    <t>=</t>
    <phoneticPr fontId="32" type="noConversion"/>
  </si>
  <si>
    <t>2022년본예산(A)</t>
    <phoneticPr fontId="32" type="noConversion"/>
  </si>
  <si>
    <t>2022년 1차추경(B)</t>
    <phoneticPr fontId="32" type="noConversion"/>
  </si>
  <si>
    <t>전년도이월금</t>
    <phoneticPr fontId="32" type="noConversion"/>
  </si>
  <si>
    <t>특별급식비</t>
    <phoneticPr fontId="32" type="noConversion"/>
  </si>
  <si>
    <t>x</t>
    <phoneticPr fontId="32" type="noConversion"/>
  </si>
  <si>
    <t xml:space="preserve">        - 사회보험료</t>
    <phoneticPr fontId="32" type="noConversion"/>
  </si>
  <si>
    <t xml:space="preserve">        - 퇴직적립금</t>
    <phoneticPr fontId="32" type="noConversion"/>
  </si>
  <si>
    <t xml:space="preserve">        - 정액급식비</t>
    <phoneticPr fontId="32" type="noConversion"/>
  </si>
  <si>
    <t xml:space="preserve">        - 처우개선비</t>
    <phoneticPr fontId="32" type="noConversion"/>
  </si>
  <si>
    <t>사회복지법인 해덕재단 위례성단기보호시설의 2022년도 예산총액은 각각 금 738,014,483원으로 한다.</t>
    <phoneticPr fontId="32" type="noConversion"/>
  </si>
  <si>
    <t>ㅇ 도비지원인력 1명(49,851천원)
ㅇ 처우개선비 10명(20,520천원)
ㅇ 중증보호수당10명(4,800천원)
ㅇ 추가연장수당(18,301천원)
ㅇ 시비인건비7명(390,437천원)
ㅇ 교대인력2명(89,542천원)
ㅇ 운영비(거주인15명) (35,970천원)</t>
    <phoneticPr fontId="32" type="noConversion"/>
  </si>
  <si>
    <t xml:space="preserve"> ㅇ 지정후원금5,600천원
 ㅇ 비지정후원금 1,800천원</t>
    <phoneticPr fontId="32" type="noConversion"/>
  </si>
  <si>
    <r>
      <t>ㅇ 전년도 이월금 (</t>
    </r>
    <r>
      <rPr>
        <sz val="10"/>
        <color rgb="FF000000"/>
        <rFont val="다음_Regular"/>
        <family val="3"/>
        <charset val="129"/>
      </rPr>
      <t>35,491천원)</t>
    </r>
    <phoneticPr fontId="32" type="noConversion"/>
  </si>
  <si>
    <t>(보)1,810,040(자)5,697,800(비후)20,000</t>
    <phoneticPr fontId="32" type="noConversion"/>
  </si>
  <si>
    <t>(보)7,745,000(자)15,000(비후)700,000</t>
    <phoneticPr fontId="32" type="noConversion"/>
  </si>
  <si>
    <t>(보)2,820,000 (자)1,200,000</t>
    <phoneticPr fontId="32" type="noConversion"/>
  </si>
  <si>
    <t>(자)5,000,000(지후)4,000,000</t>
    <phoneticPr fontId="32" type="noConversion"/>
  </si>
  <si>
    <t>(보)600,000(비후)1,000,000</t>
    <phoneticPr fontId="32" type="noConversion"/>
  </si>
  <si>
    <t>(자)600,000 (비후)1,200,000</t>
    <phoneticPr fontId="32" type="noConversion"/>
  </si>
  <si>
    <t>ㅇ 보조금 인건비(도비 1명, 시비 9명)
  * 기본급 320,805천원
  * 제수당(명절상여금, 수당, 처우개선비,중증,추가연장,정액급식비) 169,054천원
  * 퇴직적립금 44,041천원
  * 사회보험료 45,551천원 
  * 기타후생경비 1,340천원</t>
    <phoneticPr fontId="32" type="noConversion"/>
  </si>
  <si>
    <t xml:space="preserve">
 ㅇ 수용비및수수료 (사무용품 등) 7,527천원
 ㅇ 여비 1,000천원 
 ㅇ 공공요금 8,460천원
 ㅇ 제세공과금 : 협회비및 보험료 4,020천원
 ㅇ 차량비 : 차량정비유지비  8,800천원
 ㅇ 기타운영비 1,000천원 
</t>
    <phoneticPr fontId="32" type="noConversion"/>
  </si>
  <si>
    <t>ㅇ 시설비 8,000천원
ㅇ 자산취득비 : 비품구입 9,000천원
ㅇ 시설장비유지비 3,455천원</t>
    <phoneticPr fontId="32" type="noConversion"/>
  </si>
  <si>
    <t>ㅇ예비비 9,065천원
ㅇ반환금 24,652천원</t>
    <phoneticPr fontId="32" type="noConversion"/>
  </si>
  <si>
    <t xml:space="preserve"> ㅇ 생계비 (51,400천원)
 ㅇ 수용기관경비 (1,600천원)
 ㅇ 의료비: 의료소모품  (400천원)
 ㅇ 연료비:  4,800천원
 ㅇ 특별급식비 : 1,800천원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</si>
</sst>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</numFmts>
  <fonts count="33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20"/>
      <color rgb="FF000000"/>
      <name val="다음_Regular"/>
      <family val="3"/>
      <charset val="129"/>
    </font>
    <font>
      <sz val="10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sz val="11"/>
      <color rgb="FFFF0000"/>
      <name val="다음_Regular"/>
      <family val="3"/>
      <charset val="129"/>
    </font>
    <font>
      <sz val="10"/>
      <color rgb="FFFF0000"/>
      <name val="다음_Regular"/>
      <family val="3"/>
      <charset val="129"/>
    </font>
    <font>
      <b/>
      <sz val="16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CCC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31" fillId="0" borderId="0">
      <alignment vertical="center"/>
    </xf>
    <xf numFmtId="0" fontId="31" fillId="0" borderId="0"/>
  </cellStyleXfs>
  <cellXfs count="649">
    <xf numFmtId="0" fontId="0" fillId="0" borderId="0" xfId="0" applyNumberFormat="1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1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1" fillId="0" borderId="0" xfId="1" applyNumberFormat="1" applyFont="1" applyBorder="1" applyAlignment="1">
      <alignment vertical="center"/>
    </xf>
    <xf numFmtId="0" fontId="1" fillId="0" borderId="1" xfId="0" applyNumberFormat="1" applyFont="1" applyBorder="1" applyAlignment="1"/>
    <xf numFmtId="0" fontId="1" fillId="0" borderId="2" xfId="0" applyNumberFormat="1" applyFont="1" applyBorder="1" applyAlignment="1"/>
    <xf numFmtId="0" fontId="1" fillId="0" borderId="3" xfId="0" applyNumberFormat="1" applyFont="1" applyBorder="1" applyAlignment="1"/>
    <xf numFmtId="0" fontId="1" fillId="0" borderId="4" xfId="0" applyNumberFormat="1" applyFont="1" applyBorder="1" applyAlignment="1"/>
    <xf numFmtId="0" fontId="1" fillId="0" borderId="0" xfId="0" applyNumberFormat="1" applyFont="1" applyBorder="1" applyAlignment="1"/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41" fontId="1" fillId="0" borderId="0" xfId="1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41" fontId="3" fillId="0" borderId="0" xfId="1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7" fillId="0" borderId="6" xfId="0" applyNumberFormat="1" applyFont="1" applyBorder="1" applyAlignment="1"/>
    <xf numFmtId="0" fontId="7" fillId="0" borderId="7" xfId="0" applyNumberFormat="1" applyFont="1" applyBorder="1" applyAlignment="1"/>
    <xf numFmtId="0" fontId="7" fillId="0" borderId="8" xfId="0" applyNumberFormat="1" applyFont="1" applyBorder="1" applyAlignment="1"/>
    <xf numFmtId="0" fontId="7" fillId="0" borderId="0" xfId="0" applyNumberFormat="1" applyFont="1" applyAlignment="1"/>
    <xf numFmtId="41" fontId="4" fillId="0" borderId="0" xfId="1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vertical="center"/>
    </xf>
    <xf numFmtId="41" fontId="1" fillId="0" borderId="0" xfId="1" applyNumberFormat="1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41" fontId="1" fillId="0" borderId="0" xfId="1" applyNumberFormat="1" applyFont="1" applyAlignment="1">
      <alignment vertical="center"/>
    </xf>
    <xf numFmtId="41" fontId="31" fillId="0" borderId="0" xfId="1" applyNumberFormat="1" applyAlignment="1"/>
    <xf numFmtId="0" fontId="10" fillId="0" borderId="0" xfId="2" applyNumberFormat="1" applyFont="1" applyBorder="1" applyAlignment="1">
      <alignment horizontal="center" vertical="center"/>
    </xf>
    <xf numFmtId="0" fontId="4" fillId="0" borderId="0" xfId="2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11" fillId="0" borderId="0" xfId="2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38" fontId="6" fillId="0" borderId="0" xfId="2" applyNumberFormat="1" applyFont="1" applyAlignment="1">
      <alignment vertical="center"/>
    </xf>
    <xf numFmtId="38" fontId="4" fillId="0" borderId="0" xfId="2" applyNumberFormat="1" applyFont="1" applyAlignment="1">
      <alignment vertical="center"/>
    </xf>
    <xf numFmtId="41" fontId="6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12" fillId="0" borderId="0" xfId="2" applyNumberFormat="1" applyFont="1" applyBorder="1" applyAlignment="1">
      <alignment horizontal="center" vertical="center"/>
    </xf>
    <xf numFmtId="0" fontId="13" fillId="0" borderId="0" xfId="2" applyNumberFormat="1" applyFont="1" applyBorder="1" applyAlignment="1">
      <alignment vertical="center"/>
    </xf>
    <xf numFmtId="41" fontId="13" fillId="0" borderId="0" xfId="1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0" borderId="0" xfId="2" applyNumberFormat="1" applyFont="1" applyBorder="1" applyAlignment="1">
      <alignment vertical="center"/>
    </xf>
    <xf numFmtId="41" fontId="16" fillId="0" borderId="0" xfId="1" applyNumberFormat="1" applyFont="1" applyBorder="1" applyAlignment="1">
      <alignment vertical="center"/>
    </xf>
    <xf numFmtId="0" fontId="13" fillId="0" borderId="9" xfId="2" applyNumberFormat="1" applyFont="1" applyBorder="1" applyAlignment="1">
      <alignment horizontal="center" vertical="center" wrapText="1"/>
    </xf>
    <xf numFmtId="41" fontId="13" fillId="0" borderId="9" xfId="1" applyNumberFormat="1" applyFont="1" applyBorder="1" applyAlignment="1">
      <alignment horizontal="right" vertical="center" wrapText="1"/>
    </xf>
    <xf numFmtId="38" fontId="13" fillId="0" borderId="9" xfId="1" applyNumberFormat="1" applyFont="1" applyBorder="1" applyAlignment="1">
      <alignment horizontal="right" vertical="center" wrapText="1"/>
    </xf>
    <xf numFmtId="0" fontId="13" fillId="0" borderId="10" xfId="2" applyNumberFormat="1" applyFont="1" applyBorder="1" applyAlignment="1">
      <alignment horizontal="left" vertical="center" wrapText="1"/>
    </xf>
    <xf numFmtId="0" fontId="13" fillId="0" borderId="11" xfId="2" applyNumberFormat="1" applyFont="1" applyBorder="1" applyAlignment="1">
      <alignment horizontal="center" vertical="center" wrapText="1"/>
    </xf>
    <xf numFmtId="0" fontId="13" fillId="0" borderId="12" xfId="2" applyNumberFormat="1" applyFont="1" applyBorder="1" applyAlignment="1">
      <alignment horizontal="center" vertical="center" wrapText="1"/>
    </xf>
    <xf numFmtId="41" fontId="13" fillId="0" borderId="12" xfId="1" applyNumberFormat="1" applyFont="1" applyBorder="1" applyAlignment="1">
      <alignment horizontal="right" vertical="center" wrapText="1"/>
    </xf>
    <xf numFmtId="0" fontId="13" fillId="0" borderId="13" xfId="2" applyNumberFormat="1" applyFont="1" applyBorder="1" applyAlignment="1">
      <alignment horizontal="left" vertical="center" wrapText="1"/>
    </xf>
    <xf numFmtId="38" fontId="13" fillId="0" borderId="9" xfId="1" applyNumberFormat="1" applyFont="1" applyBorder="1" applyAlignment="1">
      <alignment vertical="center" wrapText="1"/>
    </xf>
    <xf numFmtId="0" fontId="13" fillId="0" borderId="10" xfId="2" applyNumberFormat="1" applyFont="1" applyBorder="1" applyAlignment="1">
      <alignment vertical="center" wrapText="1"/>
    </xf>
    <xf numFmtId="0" fontId="17" fillId="0" borderId="4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4" fillId="0" borderId="4" xfId="0" applyNumberFormat="1" applyFont="1" applyBorder="1" applyAlignment="1"/>
    <xf numFmtId="0" fontId="14" fillId="0" borderId="0" xfId="0" applyNumberFormat="1" applyFont="1" applyBorder="1" applyAlignment="1"/>
    <xf numFmtId="0" fontId="14" fillId="0" borderId="5" xfId="0" applyNumberFormat="1" applyFont="1" applyBorder="1" applyAlignment="1"/>
    <xf numFmtId="0" fontId="18" fillId="0" borderId="4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18" fillId="0" borderId="5" xfId="0" applyNumberFormat="1" applyFont="1" applyBorder="1" applyAlignment="1">
      <alignment vertical="center"/>
    </xf>
    <xf numFmtId="0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center" vertical="center"/>
    </xf>
    <xf numFmtId="41" fontId="13" fillId="0" borderId="0" xfId="0" applyNumberFormat="1" applyFont="1" applyBorder="1" applyAlignment="1">
      <alignment horizontal="right" vertical="center"/>
    </xf>
    <xf numFmtId="0" fontId="19" fillId="2" borderId="14" xfId="0" applyNumberFormat="1" applyFont="1" applyFill="1" applyBorder="1" applyAlignment="1">
      <alignment horizontal="center" vertical="center"/>
    </xf>
    <xf numFmtId="41" fontId="20" fillId="0" borderId="15" xfId="1" applyNumberFormat="1" applyFont="1" applyFill="1" applyBorder="1" applyAlignment="1">
      <alignment horizontal="right" vertical="center"/>
    </xf>
    <xf numFmtId="41" fontId="20" fillId="0" borderId="16" xfId="1" applyNumberFormat="1" applyFont="1" applyFill="1" applyBorder="1" applyAlignment="1">
      <alignment horizontal="right" vertical="center"/>
    </xf>
    <xf numFmtId="41" fontId="20" fillId="0" borderId="16" xfId="1" applyNumberFormat="1" applyFont="1" applyFill="1" applyBorder="1" applyAlignment="1">
      <alignment horizontal="center" vertical="center"/>
    </xf>
    <xf numFmtId="41" fontId="20" fillId="0" borderId="17" xfId="1" applyNumberFormat="1" applyFont="1" applyFill="1" applyBorder="1" applyAlignment="1">
      <alignment horizontal="right" vertical="center"/>
    </xf>
    <xf numFmtId="41" fontId="21" fillId="0" borderId="18" xfId="1" applyNumberFormat="1" applyFont="1" applyBorder="1" applyAlignment="1">
      <alignment horizontal="right" vertical="center"/>
    </xf>
    <xf numFmtId="41" fontId="21" fillId="0" borderId="18" xfId="1" applyNumberFormat="1" applyFont="1" applyBorder="1" applyAlignment="1">
      <alignment horizontal="center" vertical="center"/>
    </xf>
    <xf numFmtId="41" fontId="21" fillId="0" borderId="19" xfId="1" applyNumberFormat="1" applyFont="1" applyBorder="1" applyAlignment="1">
      <alignment vertical="center"/>
    </xf>
    <xf numFmtId="41" fontId="21" fillId="0" borderId="20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center" vertical="center"/>
    </xf>
    <xf numFmtId="41" fontId="21" fillId="0" borderId="5" xfId="1" applyNumberFormat="1" applyFont="1" applyBorder="1" applyAlignment="1">
      <alignment vertical="center"/>
    </xf>
    <xf numFmtId="41" fontId="21" fillId="0" borderId="21" xfId="1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22" xfId="1" applyNumberFormat="1" applyFont="1" applyBorder="1" applyAlignment="1">
      <alignment vertical="center"/>
    </xf>
    <xf numFmtId="41" fontId="21" fillId="3" borderId="22" xfId="1" applyNumberFormat="1" applyFont="1" applyFill="1" applyBorder="1" applyAlignment="1">
      <alignment vertical="center"/>
    </xf>
    <xf numFmtId="41" fontId="21" fillId="0" borderId="5" xfId="1" applyNumberFormat="1" applyFont="1" applyFill="1" applyBorder="1" applyAlignment="1">
      <alignment vertical="center"/>
    </xf>
    <xf numFmtId="41" fontId="21" fillId="0" borderId="23" xfId="1" applyNumberFormat="1" applyFont="1" applyBorder="1" applyAlignment="1">
      <alignment vertical="center"/>
    </xf>
    <xf numFmtId="41" fontId="21" fillId="3" borderId="20" xfId="1" applyNumberFormat="1" applyFont="1" applyFill="1" applyBorder="1" applyAlignment="1">
      <alignment vertical="center"/>
    </xf>
    <xf numFmtId="41" fontId="21" fillId="0" borderId="2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left" vertical="center"/>
    </xf>
    <xf numFmtId="41" fontId="21" fillId="0" borderId="24" xfId="1" applyNumberFormat="1" applyFont="1" applyBorder="1" applyAlignment="1">
      <alignment vertical="center"/>
    </xf>
    <xf numFmtId="41" fontId="21" fillId="0" borderId="25" xfId="1" applyNumberFormat="1" applyFont="1" applyBorder="1" applyAlignment="1">
      <alignment horizontal="right" vertical="center"/>
    </xf>
    <xf numFmtId="41" fontId="21" fillId="0" borderId="25" xfId="1" applyNumberFormat="1" applyFont="1" applyBorder="1" applyAlignment="1">
      <alignment horizontal="center" vertical="center"/>
    </xf>
    <xf numFmtId="41" fontId="22" fillId="0" borderId="0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vertical="center"/>
    </xf>
    <xf numFmtId="41" fontId="14" fillId="0" borderId="0" xfId="1" applyNumberFormat="1" applyFont="1" applyAlignment="1">
      <alignment vertical="center"/>
    </xf>
    <xf numFmtId="41" fontId="21" fillId="0" borderId="9" xfId="1" applyNumberFormat="1" applyFont="1" applyBorder="1" applyAlignment="1">
      <alignment horizontal="center" vertical="center"/>
    </xf>
    <xf numFmtId="178" fontId="20" fillId="0" borderId="15" xfId="1" applyNumberFormat="1" applyFont="1" applyFill="1" applyBorder="1" applyAlignment="1">
      <alignment horizontal="right" vertical="center"/>
    </xf>
    <xf numFmtId="41" fontId="21" fillId="0" borderId="9" xfId="1" applyNumberFormat="1" applyFont="1" applyBorder="1" applyAlignment="1">
      <alignment vertical="center"/>
    </xf>
    <xf numFmtId="41" fontId="21" fillId="0" borderId="9" xfId="1" applyNumberFormat="1" applyFont="1" applyBorder="1" applyAlignment="1">
      <alignment vertical="center" shrinkToFit="1"/>
    </xf>
    <xf numFmtId="41" fontId="21" fillId="3" borderId="26" xfId="1" applyNumberFormat="1" applyFont="1" applyFill="1" applyBorder="1" applyAlignment="1">
      <alignment horizontal="right" vertical="center"/>
    </xf>
    <xf numFmtId="178" fontId="21" fillId="3" borderId="26" xfId="1" applyNumberFormat="1" applyFont="1" applyFill="1" applyBorder="1" applyAlignment="1">
      <alignment vertical="center"/>
    </xf>
    <xf numFmtId="41" fontId="21" fillId="0" borderId="27" xfId="1" applyNumberFormat="1" applyFont="1" applyBorder="1" applyAlignment="1">
      <alignment horizontal="center" vertical="center" wrapText="1"/>
    </xf>
    <xf numFmtId="41" fontId="21" fillId="0" borderId="22" xfId="1" applyNumberFormat="1" applyFont="1" applyBorder="1" applyAlignment="1">
      <alignment horizontal="right" vertical="center"/>
    </xf>
    <xf numFmtId="178" fontId="21" fillId="0" borderId="22" xfId="1" applyNumberFormat="1" applyFont="1" applyBorder="1" applyAlignment="1">
      <alignment vertical="center"/>
    </xf>
    <xf numFmtId="41" fontId="21" fillId="0" borderId="27" xfId="1" applyNumberFormat="1" applyFont="1" applyBorder="1" applyAlignment="1">
      <alignment horizontal="center" vertical="center" shrinkToFit="1"/>
    </xf>
    <xf numFmtId="177" fontId="21" fillId="0" borderId="21" xfId="1" applyNumberFormat="1" applyFont="1" applyBorder="1" applyAlignment="1">
      <alignment horizontal="center" vertical="center" shrinkToFit="1"/>
    </xf>
    <xf numFmtId="177" fontId="21" fillId="0" borderId="21" xfId="1" applyNumberFormat="1" applyFont="1" applyBorder="1" applyAlignment="1">
      <alignment horizontal="left" vertical="center" shrinkToFit="1"/>
    </xf>
    <xf numFmtId="41" fontId="21" fillId="0" borderId="21" xfId="1" applyNumberFormat="1" applyFont="1" applyBorder="1" applyAlignment="1">
      <alignment horizontal="right" vertical="center"/>
    </xf>
    <xf numFmtId="178" fontId="21" fillId="0" borderId="21" xfId="1" applyNumberFormat="1" applyFont="1" applyBorder="1" applyAlignment="1">
      <alignment vertical="center"/>
    </xf>
    <xf numFmtId="41" fontId="21" fillId="0" borderId="23" xfId="1" applyNumberFormat="1" applyFont="1" applyBorder="1" applyAlignment="1">
      <alignment horizontal="right" vertical="center"/>
    </xf>
    <xf numFmtId="41" fontId="21" fillId="0" borderId="27" xfId="1" applyNumberFormat="1" applyFont="1" applyBorder="1" applyAlignment="1">
      <alignment horizontal="left" vertical="center" shrinkToFit="1"/>
    </xf>
    <xf numFmtId="177" fontId="21" fillId="0" borderId="24" xfId="1" applyNumberFormat="1" applyFont="1" applyBorder="1" applyAlignment="1">
      <alignment horizontal="left" vertical="center" shrinkToFit="1"/>
    </xf>
    <xf numFmtId="41" fontId="21" fillId="0" borderId="24" xfId="1" applyNumberFormat="1" applyFont="1" applyBorder="1" applyAlignment="1">
      <alignment horizontal="right" vertical="center"/>
    </xf>
    <xf numFmtId="178" fontId="21" fillId="0" borderId="24" xfId="1" applyNumberFormat="1" applyFont="1" applyBorder="1" applyAlignment="1">
      <alignment vertical="center"/>
    </xf>
    <xf numFmtId="176" fontId="13" fillId="0" borderId="25" xfId="0" applyNumberFormat="1" applyFont="1" applyBorder="1" applyAlignment="1">
      <alignment horizontal="center" vertical="center"/>
    </xf>
    <xf numFmtId="41" fontId="21" fillId="0" borderId="4" xfId="1" applyNumberFormat="1" applyFont="1" applyBorder="1" applyAlignment="1">
      <alignment horizontal="left" vertical="center" shrinkToFit="1"/>
    </xf>
    <xf numFmtId="41" fontId="21" fillId="0" borderId="0" xfId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vertical="center"/>
    </xf>
    <xf numFmtId="177" fontId="21" fillId="0" borderId="23" xfId="1" applyNumberFormat="1" applyFont="1" applyBorder="1" applyAlignment="1">
      <alignment horizontal="left" vertical="center" shrinkToFit="1"/>
    </xf>
    <xf numFmtId="177" fontId="21" fillId="0" borderId="22" xfId="1" applyNumberFormat="1" applyFont="1" applyBorder="1" applyAlignment="1">
      <alignment horizontal="left" vertical="center" shrinkToFit="1"/>
    </xf>
    <xf numFmtId="0" fontId="21" fillId="0" borderId="4" xfId="0" applyNumberFormat="1" applyFont="1" applyBorder="1" applyAlignment="1">
      <alignment horizontal="left" vertical="center" shrinkToFit="1"/>
    </xf>
    <xf numFmtId="41" fontId="21" fillId="0" borderId="28" xfId="1" applyNumberFormat="1" applyFont="1" applyBorder="1" applyAlignment="1">
      <alignment horizontal="right" vertical="center"/>
    </xf>
    <xf numFmtId="41" fontId="21" fillId="0" borderId="28" xfId="1" applyNumberFormat="1" applyFont="1" applyBorder="1" applyAlignment="1">
      <alignment vertical="center"/>
    </xf>
    <xf numFmtId="41" fontId="21" fillId="0" borderId="21" xfId="1" applyNumberFormat="1" applyFont="1" applyFill="1" applyBorder="1" applyAlignment="1">
      <alignment horizontal="right" vertical="center"/>
    </xf>
    <xf numFmtId="41" fontId="21" fillId="0" borderId="29" xfId="1" applyNumberFormat="1" applyFont="1" applyFill="1" applyBorder="1" applyAlignment="1">
      <alignment horizontal="right" vertical="center"/>
    </xf>
    <xf numFmtId="0" fontId="21" fillId="0" borderId="9" xfId="0" applyNumberFormat="1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41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41" fontId="21" fillId="0" borderId="25" xfId="0" applyNumberFormat="1" applyFont="1" applyBorder="1" applyAlignment="1">
      <alignment horizontal="right" vertical="center"/>
    </xf>
    <xf numFmtId="41" fontId="21" fillId="0" borderId="25" xfId="0" applyNumberFormat="1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left" vertical="center" shrinkToFit="1"/>
    </xf>
    <xf numFmtId="41" fontId="21" fillId="3" borderId="22" xfId="1" applyNumberFormat="1" applyFont="1" applyFill="1" applyBorder="1" applyAlignment="1">
      <alignment horizontal="right" vertical="center"/>
    </xf>
    <xf numFmtId="41" fontId="21" fillId="0" borderId="20" xfId="1" applyNumberFormat="1" applyFont="1" applyBorder="1" applyAlignment="1">
      <alignment horizontal="right" vertical="center"/>
    </xf>
    <xf numFmtId="0" fontId="21" fillId="0" borderId="27" xfId="0" applyNumberFormat="1" applyFont="1" applyBorder="1" applyAlignment="1">
      <alignment horizontal="left" vertical="center" shrinkToFit="1"/>
    </xf>
    <xf numFmtId="0" fontId="21" fillId="0" borderId="14" xfId="0" applyNumberFormat="1" applyFont="1" applyBorder="1" applyAlignment="1">
      <alignment horizontal="left" vertical="center" shrinkToFit="1"/>
    </xf>
    <xf numFmtId="0" fontId="22" fillId="0" borderId="25" xfId="0" applyNumberFormat="1" applyFont="1" applyBorder="1" applyAlignment="1">
      <alignment vertical="center"/>
    </xf>
    <xf numFmtId="0" fontId="21" fillId="0" borderId="25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1" fillId="0" borderId="21" xfId="0" applyNumberFormat="1" applyFont="1" applyBorder="1" applyAlignment="1">
      <alignment horizontal="left" vertical="center" shrinkToFit="1"/>
    </xf>
    <xf numFmtId="0" fontId="21" fillId="0" borderId="2" xfId="0" applyNumberFormat="1" applyFont="1" applyBorder="1" applyAlignment="1">
      <alignment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23" xfId="0" applyNumberFormat="1" applyFont="1" applyBorder="1" applyAlignment="1">
      <alignment horizontal="left" vertical="center" shrinkToFit="1"/>
    </xf>
    <xf numFmtId="0" fontId="21" fillId="0" borderId="31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left" vertical="center" shrinkToFit="1"/>
    </xf>
    <xf numFmtId="41" fontId="21" fillId="0" borderId="14" xfId="1" applyNumberFormat="1" applyFont="1" applyBorder="1" applyAlignment="1">
      <alignment horizontal="left" vertical="center" shrinkToFit="1"/>
    </xf>
    <xf numFmtId="0" fontId="21" fillId="0" borderId="22" xfId="0" applyNumberFormat="1" applyFont="1" applyBorder="1" applyAlignment="1">
      <alignment horizontal="left" vertical="center" shrinkToFit="1"/>
    </xf>
    <xf numFmtId="0" fontId="21" fillId="0" borderId="32" xfId="0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vertical="center" shrinkToFit="1"/>
    </xf>
    <xf numFmtId="0" fontId="21" fillId="0" borderId="31" xfId="0" applyNumberFormat="1" applyFont="1" applyBorder="1" applyAlignment="1">
      <alignment horizontal="right" vertical="center"/>
    </xf>
    <xf numFmtId="178" fontId="22" fillId="4" borderId="5" xfId="0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41" fontId="21" fillId="0" borderId="3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33" xfId="1" applyNumberFormat="1" applyFont="1" applyBorder="1" applyAlignment="1">
      <alignment horizontal="center" vertical="center"/>
    </xf>
    <xf numFmtId="41" fontId="21" fillId="0" borderId="33" xfId="1" applyNumberFormat="1" applyFont="1" applyBorder="1" applyAlignment="1">
      <alignment vertical="center"/>
    </xf>
    <xf numFmtId="41" fontId="21" fillId="5" borderId="33" xfId="1" applyNumberFormat="1" applyFont="1" applyFill="1" applyBorder="1" applyAlignment="1">
      <alignment vertical="center"/>
    </xf>
    <xf numFmtId="41" fontId="21" fillId="0" borderId="33" xfId="1" applyNumberFormat="1" applyFont="1" applyFill="1" applyBorder="1" applyAlignment="1">
      <alignment vertical="center"/>
    </xf>
    <xf numFmtId="178" fontId="21" fillId="0" borderId="5" xfId="0" applyNumberFormat="1" applyFont="1" applyFill="1" applyBorder="1" applyAlignment="1">
      <alignment horizontal="right" vertical="center"/>
    </xf>
    <xf numFmtId="178" fontId="22" fillId="4" borderId="34" xfId="0" applyNumberFormat="1" applyFont="1" applyFill="1" applyBorder="1" applyAlignment="1">
      <alignment horizontal="right" vertical="center"/>
    </xf>
    <xf numFmtId="178" fontId="21" fillId="6" borderId="5" xfId="0" applyNumberFormat="1" applyFont="1" applyFill="1" applyBorder="1" applyAlignment="1">
      <alignment horizontal="right" vertical="center"/>
    </xf>
    <xf numFmtId="41" fontId="21" fillId="0" borderId="34" xfId="1" applyNumberFormat="1" applyFont="1" applyBorder="1" applyAlignment="1">
      <alignment vertical="center"/>
    </xf>
    <xf numFmtId="41" fontId="21" fillId="5" borderId="5" xfId="1" applyNumberFormat="1" applyFont="1" applyFill="1" applyBorder="1" applyAlignment="1">
      <alignment vertical="center"/>
    </xf>
    <xf numFmtId="41" fontId="21" fillId="5" borderId="5" xfId="0" applyNumberFormat="1" applyFont="1" applyFill="1" applyBorder="1" applyAlignment="1">
      <alignment vertical="center"/>
    </xf>
    <xf numFmtId="41" fontId="21" fillId="0" borderId="5" xfId="0" applyNumberFormat="1" applyFont="1" applyBorder="1" applyAlignment="1">
      <alignment vertical="center"/>
    </xf>
    <xf numFmtId="0" fontId="21" fillId="0" borderId="5" xfId="0" applyNumberFormat="1" applyFont="1" applyBorder="1" applyAlignment="1">
      <alignment vertical="center"/>
    </xf>
    <xf numFmtId="0" fontId="21" fillId="0" borderId="3" xfId="0" applyNumberFormat="1" applyFont="1" applyBorder="1" applyAlignment="1">
      <alignment vertical="center"/>
    </xf>
    <xf numFmtId="178" fontId="22" fillId="4" borderId="3" xfId="0" applyNumberFormat="1" applyFont="1" applyFill="1" applyBorder="1" applyAlignment="1">
      <alignment horizontal="right" vertical="center"/>
    </xf>
    <xf numFmtId="0" fontId="21" fillId="0" borderId="35" xfId="0" applyNumberFormat="1" applyFont="1" applyBorder="1" applyAlignment="1">
      <alignment vertical="center"/>
    </xf>
    <xf numFmtId="178" fontId="21" fillId="0" borderId="35" xfId="0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3" fillId="0" borderId="9" xfId="1" applyNumberFormat="1" applyFont="1" applyBorder="1" applyAlignment="1">
      <alignment vertical="center"/>
    </xf>
    <xf numFmtId="41" fontId="21" fillId="0" borderId="36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7" borderId="9" xfId="1" applyNumberFormat="1" applyFont="1" applyFill="1" applyBorder="1" applyAlignment="1">
      <alignment horizontal="center" vertical="center"/>
    </xf>
    <xf numFmtId="41" fontId="21" fillId="7" borderId="9" xfId="1" applyNumberFormat="1" applyFont="1" applyFill="1" applyBorder="1" applyAlignment="1">
      <alignment vertical="center"/>
    </xf>
    <xf numFmtId="41" fontId="21" fillId="7" borderId="0" xfId="1" applyNumberFormat="1" applyFont="1" applyFill="1" applyBorder="1" applyAlignment="1">
      <alignment vertical="center" shrinkToFit="1"/>
    </xf>
    <xf numFmtId="41" fontId="21" fillId="0" borderId="3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41" fontId="21" fillId="0" borderId="5" xfId="0" applyNumberFormat="1" applyFont="1" applyFill="1" applyBorder="1" applyAlignment="1">
      <alignment vertical="center"/>
    </xf>
    <xf numFmtId="41" fontId="21" fillId="0" borderId="33" xfId="1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41" fontId="21" fillId="4" borderId="5" xfId="1" applyNumberFormat="1" applyFont="1" applyFill="1" applyBorder="1" applyAlignment="1">
      <alignment vertical="center"/>
    </xf>
    <xf numFmtId="0" fontId="21" fillId="0" borderId="37" xfId="0" applyNumberFormat="1" applyFont="1" applyBorder="1" applyAlignment="1">
      <alignment horizontal="left" vertical="center" shrinkToFit="1"/>
    </xf>
    <xf numFmtId="0" fontId="21" fillId="0" borderId="38" xfId="0" applyNumberFormat="1" applyFont="1" applyBorder="1" applyAlignment="1">
      <alignment horizontal="left" vertical="center" shrinkToFit="1"/>
    </xf>
    <xf numFmtId="0" fontId="21" fillId="0" borderId="6" xfId="0" applyNumberFormat="1" applyFont="1" applyBorder="1" applyAlignment="1">
      <alignment horizontal="left" vertical="center" shrinkToFit="1"/>
    </xf>
    <xf numFmtId="41" fontId="21" fillId="0" borderId="23" xfId="0" applyNumberFormat="1" applyFont="1" applyFill="1" applyBorder="1" applyAlignment="1">
      <alignment vertical="center" shrinkToFit="1"/>
    </xf>
    <xf numFmtId="0" fontId="21" fillId="0" borderId="27" xfId="0" applyNumberFormat="1" applyFont="1" applyFill="1" applyBorder="1" applyAlignment="1">
      <alignment horizontal="left" vertical="center" shrinkToFit="1"/>
    </xf>
    <xf numFmtId="41" fontId="21" fillId="3" borderId="20" xfId="1" applyNumberFormat="1" applyFont="1" applyFill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0" fontId="1" fillId="0" borderId="0" xfId="2" applyNumberFormat="1" applyFont="1"/>
    <xf numFmtId="0" fontId="1" fillId="0" borderId="0" xfId="2" applyNumberFormat="1" applyFont="1" applyAlignment="1">
      <alignment horizontal="center"/>
    </xf>
    <xf numFmtId="0" fontId="1" fillId="0" borderId="0" xfId="2" applyNumberFormat="1" applyFont="1" applyAlignment="1">
      <alignment shrinkToFit="1"/>
    </xf>
    <xf numFmtId="0" fontId="4" fillId="0" borderId="0" xfId="2" applyNumberFormat="1" applyFont="1"/>
    <xf numFmtId="0" fontId="4" fillId="0" borderId="0" xfId="2" applyNumberFormat="1" applyFont="1" applyAlignment="1">
      <alignment shrinkToFit="1"/>
    </xf>
    <xf numFmtId="0" fontId="4" fillId="0" borderId="0" xfId="2" applyNumberFormat="1" applyFont="1" applyAlignment="1">
      <alignment horizontal="center"/>
    </xf>
    <xf numFmtId="0" fontId="4" fillId="0" borderId="0" xfId="2" applyNumberFormat="1" applyFont="1" applyFill="1"/>
    <xf numFmtId="0" fontId="4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>
      <alignment shrinkToFit="1"/>
    </xf>
    <xf numFmtId="0" fontId="4" fillId="0" borderId="0" xfId="2" applyNumberFormat="1" applyFont="1" applyFill="1" applyAlignment="1">
      <alignment horizontal="center" vertical="center"/>
    </xf>
    <xf numFmtId="0" fontId="4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 shrinkToFit="1"/>
    </xf>
    <xf numFmtId="41" fontId="4" fillId="0" borderId="0" xfId="2" applyNumberFormat="1" applyFont="1"/>
    <xf numFmtId="0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 shrinkToFit="1"/>
    </xf>
    <xf numFmtId="41" fontId="4" fillId="8" borderId="0" xfId="1" applyNumberFormat="1" applyFont="1" applyFill="1" applyBorder="1" applyAlignment="1">
      <alignment vertical="center" shrinkToFit="1"/>
    </xf>
    <xf numFmtId="0" fontId="4" fillId="8" borderId="0" xfId="2" applyNumberFormat="1" applyFont="1" applyFill="1" applyBorder="1" applyAlignment="1">
      <alignment vertical="center" shrinkToFit="1"/>
    </xf>
    <xf numFmtId="0" fontId="4" fillId="8" borderId="0" xfId="2" applyNumberFormat="1" applyFont="1" applyFill="1" applyBorder="1" applyAlignment="1">
      <alignment vertical="center"/>
    </xf>
    <xf numFmtId="41" fontId="4" fillId="0" borderId="39" xfId="1" applyNumberFormat="1" applyFont="1" applyFill="1" applyBorder="1" applyAlignment="1">
      <alignment horizontal="center" vertical="center" shrinkToFit="1"/>
    </xf>
    <xf numFmtId="0" fontId="4" fillId="0" borderId="39" xfId="2" applyNumberFormat="1" applyFont="1" applyFill="1" applyBorder="1" applyAlignment="1">
      <alignment vertical="center" shrinkToFit="1"/>
    </xf>
    <xf numFmtId="0" fontId="4" fillId="0" borderId="21" xfId="2" applyNumberFormat="1" applyFont="1" applyFill="1" applyBorder="1" applyAlignment="1">
      <alignment vertical="center" shrinkToFit="1"/>
    </xf>
    <xf numFmtId="0" fontId="4" fillId="0" borderId="27" xfId="2" applyNumberFormat="1" applyFont="1" applyFill="1" applyBorder="1" applyAlignment="1">
      <alignment vertical="center"/>
    </xf>
    <xf numFmtId="41" fontId="4" fillId="0" borderId="40" xfId="1" applyNumberFormat="1" applyFont="1" applyFill="1" applyBorder="1" applyAlignment="1">
      <alignment horizontal="center" vertical="center" shrinkToFit="1"/>
    </xf>
    <xf numFmtId="0" fontId="4" fillId="0" borderId="40" xfId="2" applyNumberFormat="1" applyFont="1" applyFill="1" applyBorder="1" applyAlignment="1">
      <alignment vertical="center" shrinkToFit="1"/>
    </xf>
    <xf numFmtId="0" fontId="4" fillId="0" borderId="23" xfId="2" applyNumberFormat="1" applyFont="1" applyFill="1" applyBorder="1" applyAlignment="1">
      <alignment vertical="center" shrinkToFit="1"/>
    </xf>
    <xf numFmtId="41" fontId="4" fillId="0" borderId="0" xfId="2" applyNumberFormat="1" applyFont="1" applyFill="1" applyAlignment="1">
      <alignment vertical="center"/>
    </xf>
    <xf numFmtId="41" fontId="4" fillId="0" borderId="0" xfId="2" applyNumberFormat="1" applyFont="1" applyFill="1" applyAlignment="1">
      <alignment vertical="center" shrinkToFit="1"/>
    </xf>
    <xf numFmtId="41" fontId="4" fillId="0" borderId="41" xfId="1" applyNumberFormat="1" applyFont="1" applyFill="1" applyBorder="1" applyAlignment="1">
      <alignment horizontal="center" vertical="center" shrinkToFit="1"/>
    </xf>
    <xf numFmtId="0" fontId="4" fillId="0" borderId="41" xfId="2" applyNumberFormat="1" applyFont="1" applyFill="1" applyBorder="1" applyAlignment="1">
      <alignment vertical="center" shrinkToFit="1"/>
    </xf>
    <xf numFmtId="0" fontId="4" fillId="0" borderId="42" xfId="2" applyNumberFormat="1" applyFont="1" applyFill="1" applyBorder="1" applyAlignment="1">
      <alignment vertical="center"/>
    </xf>
    <xf numFmtId="178" fontId="4" fillId="0" borderId="43" xfId="1" applyNumberFormat="1" applyFont="1" applyFill="1" applyBorder="1" applyAlignment="1">
      <alignment horizontal="right" vertical="center" shrinkToFit="1"/>
    </xf>
    <xf numFmtId="178" fontId="4" fillId="0" borderId="22" xfId="1" applyNumberFormat="1" applyFont="1" applyFill="1" applyBorder="1" applyAlignment="1">
      <alignment horizontal="right" vertical="center" shrinkToFit="1"/>
    </xf>
    <xf numFmtId="0" fontId="4" fillId="0" borderId="22" xfId="2" applyNumberFormat="1" applyFont="1" applyFill="1" applyBorder="1" applyAlignment="1">
      <alignment vertical="center" shrinkToFit="1"/>
    </xf>
    <xf numFmtId="0" fontId="4" fillId="0" borderId="22" xfId="2" applyNumberFormat="1" applyFont="1" applyFill="1" applyBorder="1" applyAlignment="1">
      <alignment vertical="center"/>
    </xf>
    <xf numFmtId="0" fontId="4" fillId="0" borderId="14" xfId="2" applyNumberFormat="1" applyFont="1" applyFill="1" applyBorder="1" applyAlignment="1">
      <alignment vertical="center"/>
    </xf>
    <xf numFmtId="178" fontId="4" fillId="0" borderId="44" xfId="1" applyNumberFormat="1" applyFont="1" applyFill="1" applyBorder="1" applyAlignment="1">
      <alignment horizontal="right" vertical="center" shrinkToFit="1"/>
    </xf>
    <xf numFmtId="178" fontId="4" fillId="0" borderId="39" xfId="1" applyNumberFormat="1" applyFont="1" applyFill="1" applyBorder="1" applyAlignment="1">
      <alignment horizontal="right" vertical="center" shrinkToFit="1"/>
    </xf>
    <xf numFmtId="0" fontId="4" fillId="0" borderId="21" xfId="2" applyNumberFormat="1" applyFont="1" applyFill="1" applyBorder="1" applyAlignment="1">
      <alignment vertical="center"/>
    </xf>
    <xf numFmtId="178" fontId="4" fillId="0" borderId="45" xfId="1" applyNumberFormat="1" applyFont="1" applyFill="1" applyBorder="1" applyAlignment="1">
      <alignment horizontal="right" vertical="center" shrinkToFit="1"/>
    </xf>
    <xf numFmtId="178" fontId="4" fillId="0" borderId="24" xfId="1" applyNumberFormat="1" applyFont="1" applyFill="1" applyBorder="1" applyAlignment="1">
      <alignment horizontal="right" vertical="center" shrinkToFit="1"/>
    </xf>
    <xf numFmtId="0" fontId="4" fillId="0" borderId="24" xfId="2" applyNumberFormat="1" applyFont="1" applyFill="1" applyBorder="1" applyAlignment="1">
      <alignment vertical="center" shrinkToFit="1"/>
    </xf>
    <xf numFmtId="0" fontId="4" fillId="0" borderId="46" xfId="2" applyNumberFormat="1" applyFont="1" applyFill="1" applyBorder="1" applyAlignment="1">
      <alignment vertical="center" shrinkToFit="1"/>
    </xf>
    <xf numFmtId="0" fontId="4" fillId="0" borderId="4" xfId="2" applyNumberFormat="1" applyFont="1" applyFill="1" applyBorder="1" applyAlignment="1">
      <alignment vertical="center"/>
    </xf>
    <xf numFmtId="0" fontId="4" fillId="0" borderId="23" xfId="2" applyNumberFormat="1" applyFont="1" applyFill="1" applyBorder="1" applyAlignment="1">
      <alignment vertical="center"/>
    </xf>
    <xf numFmtId="0" fontId="4" fillId="0" borderId="47" xfId="2" applyNumberFormat="1" applyFont="1" applyFill="1" applyBorder="1" applyAlignment="1">
      <alignment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8" fontId="4" fillId="0" borderId="40" xfId="1" applyNumberFormat="1" applyFont="1" applyFill="1" applyBorder="1" applyAlignment="1">
      <alignment horizontal="right" vertical="center" shrinkToFit="1"/>
    </xf>
    <xf numFmtId="0" fontId="4" fillId="0" borderId="49" xfId="2" applyNumberFormat="1" applyFont="1" applyFill="1" applyBorder="1" applyAlignment="1">
      <alignment vertical="center" shrinkToFit="1"/>
    </xf>
    <xf numFmtId="41" fontId="4" fillId="0" borderId="50" xfId="1" applyNumberFormat="1" applyFont="1" applyFill="1" applyBorder="1" applyAlignment="1">
      <alignment horizontal="center" vertical="center" shrinkToFit="1"/>
    </xf>
    <xf numFmtId="0" fontId="4" fillId="0" borderId="51" xfId="2" applyNumberFormat="1" applyFont="1" applyFill="1" applyBorder="1" applyAlignment="1">
      <alignment vertical="center" shrinkToFit="1"/>
    </xf>
    <xf numFmtId="178" fontId="4" fillId="0" borderId="52" xfId="1" applyNumberFormat="1" applyFont="1" applyFill="1" applyBorder="1" applyAlignment="1">
      <alignment horizontal="right" vertical="center" shrinkToFit="1"/>
    </xf>
    <xf numFmtId="178" fontId="4" fillId="0" borderId="9" xfId="1" applyNumberFormat="1" applyFont="1" applyFill="1" applyBorder="1" applyAlignment="1">
      <alignment horizontal="right" vertical="center" shrinkToFit="1"/>
    </xf>
    <xf numFmtId="0" fontId="4" fillId="0" borderId="9" xfId="2" applyNumberFormat="1" applyFont="1" applyFill="1" applyBorder="1" applyAlignment="1">
      <alignment vertical="center" shrinkToFit="1"/>
    </xf>
    <xf numFmtId="41" fontId="4" fillId="0" borderId="0" xfId="1" applyNumberFormat="1" applyFont="1" applyAlignment="1">
      <alignment vertical="center" shrinkToFit="1"/>
    </xf>
    <xf numFmtId="0" fontId="8" fillId="0" borderId="0" xfId="2" applyNumberFormat="1" applyFont="1"/>
    <xf numFmtId="178" fontId="4" fillId="0" borderId="21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0" fontId="4" fillId="0" borderId="53" xfId="2" applyNumberFormat="1" applyFont="1" applyFill="1" applyBorder="1" applyAlignment="1">
      <alignment vertical="center"/>
    </xf>
    <xf numFmtId="0" fontId="4" fillId="0" borderId="54" xfId="2" applyNumberFormat="1" applyFont="1" applyFill="1" applyBorder="1" applyAlignment="1">
      <alignment horizontal="left" vertical="center" shrinkToFit="1"/>
    </xf>
    <xf numFmtId="0" fontId="4" fillId="0" borderId="24" xfId="2" applyNumberFormat="1" applyFont="1" applyFill="1" applyBorder="1" applyAlignment="1">
      <alignment horizontal="left" vertical="center" shrinkToFit="1"/>
    </xf>
    <xf numFmtId="41" fontId="4" fillId="0" borderId="24" xfId="1" applyNumberFormat="1" applyFont="1" applyFill="1" applyBorder="1" applyAlignment="1">
      <alignment horizontal="center" vertical="center" shrinkToFit="1"/>
    </xf>
    <xf numFmtId="0" fontId="4" fillId="0" borderId="9" xfId="2" applyNumberFormat="1" applyFont="1" applyFill="1" applyBorder="1" applyAlignment="1">
      <alignment vertical="center"/>
    </xf>
    <xf numFmtId="0" fontId="4" fillId="0" borderId="9" xfId="2" applyNumberFormat="1" applyFont="1" applyFill="1" applyBorder="1" applyAlignment="1">
      <alignment horizontal="left" vertical="center" shrinkToFit="1"/>
    </xf>
    <xf numFmtId="176" fontId="4" fillId="0" borderId="9" xfId="2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 shrinkToFit="1"/>
    </xf>
    <xf numFmtId="178" fontId="4" fillId="0" borderId="55" xfId="1" applyNumberFormat="1" applyFont="1" applyFill="1" applyBorder="1" applyAlignment="1">
      <alignment horizontal="right" vertical="center" shrinkToFit="1"/>
    </xf>
    <xf numFmtId="178" fontId="4" fillId="0" borderId="56" xfId="1" applyNumberFormat="1" applyFont="1" applyFill="1" applyBorder="1" applyAlignment="1">
      <alignment horizontal="right" vertical="center" shrinkToFit="1"/>
    </xf>
    <xf numFmtId="178" fontId="4" fillId="0" borderId="9" xfId="1" applyNumberFormat="1" applyFont="1" applyFill="1" applyBorder="1" applyAlignment="1">
      <alignment horizontal="right" vertical="center" shrinkToFit="1"/>
    </xf>
    <xf numFmtId="178" fontId="4" fillId="0" borderId="9" xfId="2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left" vertical="center"/>
    </xf>
    <xf numFmtId="41" fontId="9" fillId="0" borderId="9" xfId="1" applyNumberFormat="1" applyFont="1" applyBorder="1" applyAlignment="1">
      <alignment vertical="center"/>
    </xf>
    <xf numFmtId="41" fontId="21" fillId="0" borderId="5" xfId="1" applyNumberFormat="1" applyFont="1" applyBorder="1" applyAlignment="1">
      <alignment horizontal="right" vertical="center"/>
    </xf>
    <xf numFmtId="41" fontId="22" fillId="4" borderId="5" xfId="1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41" fontId="21" fillId="0" borderId="8" xfId="1" applyNumberFormat="1" applyFont="1" applyFill="1" applyBorder="1" applyAlignment="1">
      <alignment vertical="center"/>
    </xf>
    <xf numFmtId="41" fontId="21" fillId="0" borderId="0" xfId="1" applyNumberFormat="1" applyFont="1" applyFill="1" applyBorder="1" applyAlignment="1">
      <alignment horizontal="left" vertical="center"/>
    </xf>
    <xf numFmtId="178" fontId="4" fillId="0" borderId="57" xfId="1" applyNumberFormat="1" applyFont="1" applyFill="1" applyBorder="1" applyAlignment="1">
      <alignment horizontal="right" vertical="center" shrinkToFit="1"/>
    </xf>
    <xf numFmtId="0" fontId="4" fillId="0" borderId="21" xfId="2" applyNumberFormat="1" applyFont="1" applyFill="1" applyBorder="1" applyAlignment="1">
      <alignment horizontal="left" vertical="center" shrinkToFit="1"/>
    </xf>
    <xf numFmtId="41" fontId="21" fillId="0" borderId="9" xfId="1" applyNumberFormat="1" applyFont="1" applyFill="1" applyBorder="1" applyAlignment="1">
      <alignment vertical="center"/>
    </xf>
    <xf numFmtId="0" fontId="21" fillId="0" borderId="7" xfId="0" applyNumberFormat="1" applyFont="1" applyBorder="1" applyAlignment="1">
      <alignment vertical="center"/>
    </xf>
    <xf numFmtId="178" fontId="21" fillId="0" borderId="8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7" fontId="21" fillId="0" borderId="29" xfId="1" applyNumberFormat="1" applyFont="1" applyBorder="1" applyAlignment="1">
      <alignment horizontal="left" vertical="center" shrinkToFit="1"/>
    </xf>
    <xf numFmtId="177" fontId="21" fillId="0" borderId="32" xfId="1" applyNumberFormat="1" applyFont="1" applyBorder="1" applyAlignment="1">
      <alignment horizontal="left" vertical="center" shrinkToFit="1"/>
    </xf>
    <xf numFmtId="41" fontId="22" fillId="4" borderId="34" xfId="1" applyNumberFormat="1" applyFont="1" applyFill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1" fontId="24" fillId="0" borderId="0" xfId="0" applyNumberFormat="1" applyFont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0" fontId="18" fillId="0" borderId="4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5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vertical="center"/>
    </xf>
    <xf numFmtId="41" fontId="21" fillId="0" borderId="33" xfId="1" applyNumberFormat="1" applyFont="1" applyFill="1" applyBorder="1" applyAlignment="1">
      <alignment vertical="center" shrinkToFit="1"/>
    </xf>
    <xf numFmtId="178" fontId="21" fillId="0" borderId="0" xfId="0" applyNumberFormat="1" applyFont="1" applyFill="1" applyBorder="1" applyAlignment="1">
      <alignment horizontal="right" vertical="center"/>
    </xf>
    <xf numFmtId="11" fontId="25" fillId="0" borderId="0" xfId="0" applyNumberFormat="1" applyFont="1" applyBorder="1" applyAlignment="1">
      <alignment horizontal="center" vertical="center"/>
    </xf>
    <xf numFmtId="11" fontId="25" fillId="9" borderId="0" xfId="0" applyNumberFormat="1" applyFont="1" applyFill="1" applyBorder="1" applyAlignment="1">
      <alignment horizontal="center" vertical="center"/>
    </xf>
    <xf numFmtId="178" fontId="25" fillId="9" borderId="0" xfId="0" applyNumberFormat="1" applyFont="1" applyFill="1" applyBorder="1" applyAlignment="1">
      <alignment horizontal="right" vertical="center"/>
    </xf>
    <xf numFmtId="178" fontId="25" fillId="10" borderId="0" xfId="0" applyNumberFormat="1" applyFont="1" applyFill="1" applyBorder="1" applyAlignment="1">
      <alignment vertical="center"/>
    </xf>
    <xf numFmtId="178" fontId="25" fillId="10" borderId="0" xfId="0" applyNumberFormat="1" applyFont="1" applyFill="1" applyBorder="1" applyAlignment="1">
      <alignment horizontal="right" vertical="center"/>
    </xf>
    <xf numFmtId="178" fontId="25" fillId="10" borderId="0" xfId="0" applyNumberFormat="1" applyFont="1" applyFill="1" applyBorder="1" applyAlignment="1">
      <alignment horizontal="center" vertical="center"/>
    </xf>
    <xf numFmtId="176" fontId="25" fillId="10" borderId="0" xfId="1" applyNumberFormat="1" applyFont="1" applyFill="1" applyBorder="1" applyAlignment="1">
      <alignment horizontal="center" vertical="center"/>
    </xf>
    <xf numFmtId="176" fontId="25" fillId="10" borderId="0" xfId="1" applyNumberFormat="1" applyFont="1" applyFill="1" applyBorder="1" applyAlignment="1">
      <alignment horizontal="right" vertical="center"/>
    </xf>
    <xf numFmtId="176" fontId="25" fillId="0" borderId="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right" vertical="center"/>
    </xf>
    <xf numFmtId="178" fontId="25" fillId="0" borderId="0" xfId="0" applyNumberFormat="1" applyFont="1" applyBorder="1" applyAlignment="1">
      <alignment vertical="center"/>
    </xf>
    <xf numFmtId="41" fontId="21" fillId="5" borderId="33" xfId="1" applyNumberFormat="1" applyFont="1" applyFill="1" applyBorder="1" applyAlignment="1">
      <alignment vertical="center"/>
    </xf>
    <xf numFmtId="41" fontId="21" fillId="5" borderId="9" xfId="1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41" fontId="23" fillId="0" borderId="33" xfId="1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5" xfId="1" applyNumberFormat="1" applyFont="1" applyFill="1" applyBorder="1" applyAlignment="1">
      <alignment horizontal="right" vertical="center"/>
    </xf>
    <xf numFmtId="0" fontId="14" fillId="0" borderId="58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/>
    </xf>
    <xf numFmtId="0" fontId="14" fillId="0" borderId="11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178" fontId="14" fillId="0" borderId="12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vertical="center"/>
    </xf>
    <xf numFmtId="0" fontId="14" fillId="0" borderId="13" xfId="0" applyNumberFormat="1" applyFont="1" applyBorder="1" applyAlignment="1">
      <alignment vertical="center"/>
    </xf>
    <xf numFmtId="41" fontId="21" fillId="9" borderId="0" xfId="1" applyNumberFormat="1" applyFont="1" applyFill="1" applyBorder="1" applyAlignment="1">
      <alignment horizontal="right" vertical="center"/>
    </xf>
    <xf numFmtId="41" fontId="21" fillId="9" borderId="0" xfId="1" applyNumberFormat="1" applyFont="1" applyFill="1" applyBorder="1" applyAlignment="1">
      <alignment horizontal="center" vertical="center"/>
    </xf>
    <xf numFmtId="176" fontId="13" fillId="9" borderId="0" xfId="0" applyNumberFormat="1" applyFont="1" applyFill="1" applyBorder="1" applyAlignment="1">
      <alignment horizontal="center" vertical="center"/>
    </xf>
    <xf numFmtId="41" fontId="21" fillId="0" borderId="31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41" fontId="21" fillId="5" borderId="5" xfId="1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41" fontId="21" fillId="0" borderId="9" xfId="1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41" fontId="23" fillId="0" borderId="33" xfId="1" applyNumberFormat="1" applyFont="1" applyBorder="1" applyAlignment="1">
      <alignment horizontal="center" vertical="center"/>
    </xf>
    <xf numFmtId="41" fontId="23" fillId="0" borderId="9" xfId="1" applyNumberFormat="1" applyFont="1" applyBorder="1" applyAlignment="1">
      <alignment vertical="center" shrinkToFit="1"/>
    </xf>
    <xf numFmtId="0" fontId="21" fillId="0" borderId="7" xfId="0" applyNumberFormat="1" applyFont="1" applyBorder="1" applyAlignment="1">
      <alignment horizontal="center" vertical="center"/>
    </xf>
    <xf numFmtId="0" fontId="21" fillId="0" borderId="31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/>
    </xf>
    <xf numFmtId="41" fontId="22" fillId="4" borderId="34" xfId="1" applyNumberFormat="1" applyFont="1" applyFill="1" applyBorder="1" applyAlignment="1">
      <alignment vertical="center"/>
    </xf>
    <xf numFmtId="41" fontId="1" fillId="4" borderId="0" xfId="0" applyNumberFormat="1" applyFont="1" applyFill="1" applyAlignment="1">
      <alignment vertical="center"/>
    </xf>
    <xf numFmtId="41" fontId="21" fillId="5" borderId="5" xfId="1" applyNumberFormat="1" applyFont="1" applyFill="1" applyBorder="1" applyAlignment="1">
      <alignment horizontal="right" vertical="center"/>
    </xf>
    <xf numFmtId="41" fontId="21" fillId="9" borderId="0" xfId="1" applyNumberFormat="1" applyFont="1" applyFill="1" applyBorder="1" applyAlignment="1">
      <alignment horizontal="left" vertical="center"/>
    </xf>
    <xf numFmtId="0" fontId="4" fillId="0" borderId="29" xfId="2" applyNumberFormat="1" applyFont="1" applyFill="1" applyBorder="1" applyAlignment="1">
      <alignment vertical="center" shrinkToFit="1"/>
    </xf>
    <xf numFmtId="41" fontId="4" fillId="0" borderId="21" xfId="1" applyNumberFormat="1" applyFont="1" applyFill="1" applyBorder="1" applyAlignment="1">
      <alignment horizontal="center" vertical="center" shrinkToFit="1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21" fillId="0" borderId="24" xfId="0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19" fillId="2" borderId="22" xfId="0" applyNumberFormat="1" applyFont="1" applyFill="1" applyBorder="1" applyAlignment="1">
      <alignment horizontal="center" vertical="center"/>
    </xf>
    <xf numFmtId="0" fontId="21" fillId="0" borderId="7" xfId="0" applyNumberFormat="1" applyFont="1" applyBorder="1" applyAlignment="1">
      <alignment horizontal="right" vertical="center"/>
    </xf>
    <xf numFmtId="41" fontId="21" fillId="0" borderId="0" xfId="1" applyNumberFormat="1" applyFont="1" applyBorder="1" applyAlignment="1">
      <alignment horizontal="right" vertical="center"/>
    </xf>
    <xf numFmtId="0" fontId="13" fillId="0" borderId="58" xfId="2" applyNumberFormat="1" applyFont="1" applyBorder="1" applyAlignment="1">
      <alignment horizontal="center" vertical="center" wrapText="1"/>
    </xf>
    <xf numFmtId="0" fontId="13" fillId="11" borderId="59" xfId="2" applyNumberFormat="1" applyFont="1" applyFill="1" applyBorder="1" applyAlignment="1">
      <alignment horizontal="center" vertical="center" wrapText="1"/>
    </xf>
    <xf numFmtId="0" fontId="13" fillId="11" borderId="20" xfId="2" applyNumberFormat="1" applyFont="1" applyFill="1" applyBorder="1" applyAlignment="1">
      <alignment horizontal="center" vertical="center" wrapText="1"/>
    </xf>
    <xf numFmtId="38" fontId="13" fillId="11" borderId="20" xfId="2" applyNumberFormat="1" applyFont="1" applyFill="1" applyBorder="1" applyAlignment="1">
      <alignment horizontal="center" vertical="center" wrapText="1"/>
    </xf>
    <xf numFmtId="0" fontId="13" fillId="11" borderId="60" xfId="2" applyNumberFormat="1" applyFont="1" applyFill="1" applyBorder="1" applyAlignment="1">
      <alignment horizontal="center" vertical="center" wrapText="1"/>
    </xf>
    <xf numFmtId="41" fontId="13" fillId="0" borderId="23" xfId="1" applyNumberFormat="1" applyFont="1" applyBorder="1" applyAlignment="1">
      <alignment horizontal="right" vertical="center" wrapText="1"/>
    </xf>
    <xf numFmtId="0" fontId="13" fillId="0" borderId="52" xfId="2" applyNumberFormat="1" applyFont="1" applyBorder="1" applyAlignment="1">
      <alignment horizontal="center" vertical="center" wrapText="1"/>
    </xf>
    <xf numFmtId="38" fontId="13" fillId="0" borderId="23" xfId="1" applyNumberFormat="1" applyFont="1" applyBorder="1" applyAlignment="1">
      <alignment horizontal="right" vertical="center" wrapText="1"/>
    </xf>
    <xf numFmtId="3" fontId="13" fillId="0" borderId="23" xfId="1" applyNumberFormat="1" applyFont="1" applyBorder="1" applyAlignment="1">
      <alignment horizontal="right" vertical="center" wrapText="1"/>
    </xf>
    <xf numFmtId="3" fontId="13" fillId="0" borderId="9" xfId="1" applyNumberFormat="1" applyFont="1" applyBorder="1" applyAlignment="1">
      <alignment horizontal="right" vertical="center" wrapText="1"/>
    </xf>
    <xf numFmtId="3" fontId="13" fillId="0" borderId="12" xfId="1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vertical="center"/>
    </xf>
    <xf numFmtId="3" fontId="13" fillId="11" borderId="20" xfId="2" applyNumberFormat="1" applyFont="1" applyFill="1" applyBorder="1" applyAlignment="1">
      <alignment horizontal="center" vertical="center" wrapText="1"/>
    </xf>
    <xf numFmtId="3" fontId="13" fillId="0" borderId="23" xfId="1" applyNumberFormat="1" applyFont="1" applyBorder="1" applyAlignment="1">
      <alignment horizontal="right" vertical="center" wrapText="1"/>
    </xf>
    <xf numFmtId="3" fontId="13" fillId="0" borderId="9" xfId="1" applyNumberFormat="1" applyFont="1" applyBorder="1" applyAlignment="1">
      <alignment vertical="center" wrapText="1"/>
    </xf>
    <xf numFmtId="0" fontId="8" fillId="0" borderId="0" xfId="2" applyNumberFormat="1" applyFont="1" applyFill="1"/>
    <xf numFmtId="0" fontId="8" fillId="0" borderId="0" xfId="2" applyNumberFormat="1" applyFont="1" applyFill="1" applyAlignment="1">
      <alignment shrinkToFit="1"/>
    </xf>
    <xf numFmtId="41" fontId="8" fillId="0" borderId="0" xfId="2" applyNumberFormat="1" applyFont="1" applyFill="1"/>
    <xf numFmtId="0" fontId="8" fillId="0" borderId="0" xfId="2" applyNumberFormat="1" applyFont="1" applyFill="1" applyAlignment="1">
      <alignment horizontal="right"/>
    </xf>
    <xf numFmtId="178" fontId="8" fillId="0" borderId="0" xfId="2" applyNumberFormat="1" applyFont="1" applyFill="1"/>
    <xf numFmtId="0" fontId="4" fillId="0" borderId="11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 shrinkToFit="1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 shrinkToFit="1"/>
    </xf>
    <xf numFmtId="178" fontId="4" fillId="0" borderId="23" xfId="1" applyNumberFormat="1" applyFont="1" applyFill="1" applyBorder="1" applyAlignment="1">
      <alignment horizontal="right" vertical="center" shrinkToFit="1"/>
    </xf>
    <xf numFmtId="41" fontId="4" fillId="0" borderId="28" xfId="1" applyNumberFormat="1" applyFont="1" applyFill="1" applyBorder="1" applyAlignment="1">
      <alignment horizontal="center" vertical="center" shrinkToFit="1"/>
    </xf>
    <xf numFmtId="178" fontId="4" fillId="0" borderId="28" xfId="1" applyNumberFormat="1" applyFont="1" applyFill="1" applyBorder="1" applyAlignment="1">
      <alignment horizontal="right" vertical="center" shrinkToFit="1"/>
    </xf>
    <xf numFmtId="178" fontId="4" fillId="0" borderId="61" xfId="1" applyNumberFormat="1" applyFont="1" applyFill="1" applyBorder="1" applyAlignment="1">
      <alignment horizontal="right" vertical="center" shrinkToFit="1"/>
    </xf>
    <xf numFmtId="0" fontId="4" fillId="0" borderId="24" xfId="2" applyNumberFormat="1" applyFont="1" applyFill="1" applyBorder="1" applyAlignment="1">
      <alignment vertical="center"/>
    </xf>
    <xf numFmtId="0" fontId="4" fillId="0" borderId="9" xfId="2" applyNumberFormat="1" applyFont="1" applyFill="1" applyBorder="1" applyAlignment="1">
      <alignment horizontal="center" vertical="center" shrinkToFit="1"/>
    </xf>
    <xf numFmtId="41" fontId="4" fillId="0" borderId="23" xfId="1" applyNumberFormat="1" applyFont="1" applyFill="1" applyBorder="1" applyAlignment="1">
      <alignment horizontal="center" vertical="center" shrinkToFit="1"/>
    </xf>
    <xf numFmtId="178" fontId="4" fillId="0" borderId="10" xfId="1" applyNumberFormat="1" applyFont="1" applyFill="1" applyBorder="1" applyAlignment="1">
      <alignment horizontal="right" vertical="center" shrinkToFit="1"/>
    </xf>
    <xf numFmtId="0" fontId="4" fillId="0" borderId="62" xfId="2" applyNumberFormat="1" applyFont="1" applyFill="1" applyBorder="1" applyAlignment="1">
      <alignment horizontal="center" vertical="center"/>
    </xf>
    <xf numFmtId="0" fontId="4" fillId="0" borderId="33" xfId="2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 shrinkToFit="1"/>
    </xf>
    <xf numFmtId="0" fontId="4" fillId="0" borderId="62" xfId="2" applyNumberFormat="1" applyFont="1" applyFill="1" applyBorder="1" applyAlignment="1">
      <alignment horizontal="center" vertical="center" shrinkToFit="1"/>
    </xf>
    <xf numFmtId="0" fontId="4" fillId="0" borderId="33" xfId="2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 shrinkToFit="1"/>
    </xf>
    <xf numFmtId="41" fontId="4" fillId="0" borderId="0" xfId="1" applyNumberFormat="1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 shrinkToFit="1"/>
    </xf>
    <xf numFmtId="0" fontId="4" fillId="0" borderId="62" xfId="2" applyNumberFormat="1" applyFont="1" applyFill="1" applyBorder="1" applyAlignment="1">
      <alignment horizontal="left" vertical="center" shrinkToFit="1"/>
    </xf>
    <xf numFmtId="0" fontId="4" fillId="0" borderId="9" xfId="2" applyNumberFormat="1" applyFont="1" applyFill="1" applyBorder="1" applyAlignment="1">
      <alignment horizontal="left" vertical="center" shrinkToFit="1"/>
    </xf>
    <xf numFmtId="0" fontId="4" fillId="0" borderId="62" xfId="2" applyNumberFormat="1" applyFont="1" applyFill="1" applyBorder="1" applyAlignment="1">
      <alignment horizontal="center" vertical="center" shrinkToFit="1"/>
    </xf>
    <xf numFmtId="0" fontId="4" fillId="0" borderId="33" xfId="2" applyNumberFormat="1" applyFont="1" applyFill="1" applyBorder="1" applyAlignment="1">
      <alignment horizontal="center" vertical="center" shrinkToFit="1"/>
    </xf>
    <xf numFmtId="43" fontId="4" fillId="0" borderId="0" xfId="2" applyNumberFormat="1" applyFont="1" applyFill="1" applyAlignment="1">
      <alignment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41" fontId="21" fillId="0" borderId="26" xfId="1" applyNumberFormat="1" applyFont="1" applyFill="1" applyBorder="1" applyAlignment="1">
      <alignment vertical="center"/>
    </xf>
    <xf numFmtId="176" fontId="21" fillId="0" borderId="4" xfId="1" applyNumberFormat="1" applyFont="1" applyFill="1" applyBorder="1" applyAlignment="1">
      <alignment horizontal="left" vertical="center" wrapText="1"/>
    </xf>
    <xf numFmtId="41" fontId="21" fillId="0" borderId="20" xfId="1" applyNumberFormat="1" applyFont="1" applyFill="1" applyBorder="1" applyAlignment="1">
      <alignment vertical="center"/>
    </xf>
    <xf numFmtId="41" fontId="21" fillId="0" borderId="29" xfId="1" applyNumberFormat="1" applyFont="1" applyFill="1" applyBorder="1" applyAlignment="1">
      <alignment vertical="center"/>
    </xf>
    <xf numFmtId="176" fontId="21" fillId="0" borderId="21" xfId="1" applyNumberFormat="1" applyFont="1" applyFill="1" applyBorder="1" applyAlignment="1">
      <alignment horizontal="left" vertical="center"/>
    </xf>
    <xf numFmtId="176" fontId="21" fillId="0" borderId="63" xfId="1" applyNumberFormat="1" applyFont="1" applyFill="1" applyBorder="1" applyAlignment="1">
      <alignment horizontal="left" vertical="center"/>
    </xf>
    <xf numFmtId="41" fontId="21" fillId="0" borderId="63" xfId="1" applyNumberFormat="1" applyFont="1" applyFill="1" applyBorder="1" applyAlignment="1">
      <alignment vertical="center"/>
    </xf>
    <xf numFmtId="41" fontId="21" fillId="0" borderId="21" xfId="1" applyNumberFormat="1" applyFont="1" applyFill="1" applyBorder="1" applyAlignment="1">
      <alignment vertical="center"/>
    </xf>
    <xf numFmtId="41" fontId="22" fillId="0" borderId="29" xfId="1" applyNumberFormat="1" applyFont="1" applyFill="1" applyBorder="1" applyAlignment="1">
      <alignment vertical="center"/>
    </xf>
    <xf numFmtId="178" fontId="22" fillId="0" borderId="5" xfId="0" applyNumberFormat="1" applyFont="1" applyFill="1" applyBorder="1" applyAlignment="1">
      <alignment horizontal="right" vertical="center"/>
    </xf>
    <xf numFmtId="176" fontId="21" fillId="0" borderId="6" xfId="1" applyNumberFormat="1" applyFont="1" applyFill="1" applyBorder="1" applyAlignment="1">
      <alignment horizontal="left" vertical="center" wrapText="1"/>
    </xf>
    <xf numFmtId="176" fontId="21" fillId="0" borderId="22" xfId="1" applyNumberFormat="1" applyFont="1" applyFill="1" applyBorder="1" applyAlignment="1">
      <alignment horizontal="left" vertical="center"/>
    </xf>
    <xf numFmtId="41" fontId="21" fillId="0" borderId="22" xfId="1" applyNumberFormat="1" applyFont="1" applyFill="1" applyBorder="1" applyAlignment="1">
      <alignment vertical="center"/>
    </xf>
    <xf numFmtId="41" fontId="21" fillId="0" borderId="37" xfId="1" applyNumberFormat="1" applyFont="1" applyFill="1" applyBorder="1" applyAlignment="1">
      <alignment vertical="center"/>
    </xf>
    <xf numFmtId="41" fontId="21" fillId="0" borderId="7" xfId="1" applyNumberFormat="1" applyFont="1" applyFill="1" applyBorder="1" applyAlignment="1">
      <alignment vertical="center"/>
    </xf>
    <xf numFmtId="41" fontId="21" fillId="0" borderId="7" xfId="1" applyNumberFormat="1" applyFont="1" applyFill="1" applyBorder="1" applyAlignment="1">
      <alignment horizontal="center" vertical="center"/>
    </xf>
    <xf numFmtId="41" fontId="21" fillId="0" borderId="2" xfId="1" applyNumberFormat="1" applyFont="1" applyFill="1" applyBorder="1" applyAlignment="1">
      <alignment horizontal="right" vertical="center"/>
    </xf>
    <xf numFmtId="41" fontId="21" fillId="0" borderId="2" xfId="1" applyNumberFormat="1" applyFont="1" applyFill="1" applyBorder="1" applyAlignment="1">
      <alignment horizontal="center" vertical="center"/>
    </xf>
    <xf numFmtId="176" fontId="21" fillId="0" borderId="27" xfId="1" applyNumberFormat="1" applyFont="1" applyFill="1" applyBorder="1" applyAlignment="1">
      <alignment horizontal="left" vertical="center" wrapText="1"/>
    </xf>
    <xf numFmtId="176" fontId="21" fillId="0" borderId="32" xfId="1" applyNumberFormat="1" applyFont="1" applyFill="1" applyBorder="1" applyAlignment="1">
      <alignment horizontal="left" vertical="center"/>
    </xf>
    <xf numFmtId="41" fontId="22" fillId="0" borderId="0" xfId="1" applyNumberFormat="1" applyFont="1" applyFill="1" applyBorder="1" applyAlignment="1">
      <alignment vertical="center"/>
    </xf>
    <xf numFmtId="41" fontId="21" fillId="0" borderId="4" xfId="1" applyNumberFormat="1" applyFont="1" applyFill="1" applyBorder="1" applyAlignment="1">
      <alignment horizontal="left" vertical="center"/>
    </xf>
    <xf numFmtId="176" fontId="21" fillId="0" borderId="27" xfId="1" applyNumberFormat="1" applyFont="1" applyFill="1" applyBorder="1" applyAlignment="1">
      <alignment horizontal="left" vertical="center"/>
    </xf>
    <xf numFmtId="176" fontId="21" fillId="0" borderId="24" xfId="1" applyNumberFormat="1" applyFont="1" applyFill="1" applyBorder="1" applyAlignment="1">
      <alignment horizontal="left" vertical="center"/>
    </xf>
    <xf numFmtId="41" fontId="21" fillId="0" borderId="24" xfId="1" applyNumberFormat="1" applyFont="1" applyFill="1" applyBorder="1" applyAlignment="1">
      <alignment vertical="center"/>
    </xf>
    <xf numFmtId="41" fontId="21" fillId="0" borderId="54" xfId="1" applyNumberFormat="1" applyFont="1" applyFill="1" applyBorder="1" applyAlignment="1">
      <alignment vertical="center"/>
    </xf>
    <xf numFmtId="176" fontId="21" fillId="0" borderId="23" xfId="1" applyNumberFormat="1" applyFont="1" applyFill="1" applyBorder="1" applyAlignment="1">
      <alignment horizontal="left" vertical="center"/>
    </xf>
    <xf numFmtId="41" fontId="21" fillId="0" borderId="23" xfId="1" applyNumberFormat="1" applyFont="1" applyFill="1" applyBorder="1" applyAlignment="1">
      <alignment vertical="center"/>
    </xf>
    <xf numFmtId="41" fontId="21" fillId="0" borderId="64" xfId="1" applyNumberFormat="1" applyFont="1" applyFill="1" applyBorder="1" applyAlignment="1">
      <alignment vertical="center"/>
    </xf>
    <xf numFmtId="41" fontId="21" fillId="0" borderId="4" xfId="1" applyNumberFormat="1" applyFont="1" applyFill="1" applyBorder="1" applyAlignment="1">
      <alignment horizontal="right" vertical="center"/>
    </xf>
    <xf numFmtId="41" fontId="21" fillId="0" borderId="6" xfId="1" applyNumberFormat="1" applyFont="1" applyFill="1" applyBorder="1" applyAlignment="1">
      <alignment horizontal="left" vertical="center"/>
    </xf>
    <xf numFmtId="41" fontId="21" fillId="0" borderId="7" xfId="1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center" vertical="center"/>
    </xf>
    <xf numFmtId="41" fontId="21" fillId="0" borderId="65" xfId="1" applyNumberFormat="1" applyFont="1" applyFill="1" applyBorder="1" applyAlignment="1">
      <alignment vertical="center"/>
    </xf>
    <xf numFmtId="41" fontId="21" fillId="0" borderId="3" xfId="1" applyNumberFormat="1" applyFont="1" applyFill="1" applyBorder="1" applyAlignment="1">
      <alignment vertical="center"/>
    </xf>
    <xf numFmtId="41" fontId="21" fillId="0" borderId="29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left" vertical="center"/>
    </xf>
    <xf numFmtId="41" fontId="21" fillId="0" borderId="5" xfId="1" applyNumberFormat="1" applyFont="1" applyFill="1" applyBorder="1" applyAlignment="1">
      <alignment vertical="center"/>
    </xf>
    <xf numFmtId="41" fontId="21" fillId="0" borderId="64" xfId="1" applyNumberFormat="1" applyFont="1" applyFill="1" applyBorder="1" applyAlignment="1">
      <alignment horizontal="right" vertical="center"/>
    </xf>
    <xf numFmtId="41" fontId="21" fillId="0" borderId="31" xfId="1" applyNumberFormat="1" applyFont="1" applyFill="1" applyBorder="1" applyAlignment="1">
      <alignment vertical="center"/>
    </xf>
    <xf numFmtId="41" fontId="21" fillId="0" borderId="35" xfId="1" applyNumberFormat="1" applyFont="1" applyFill="1" applyBorder="1" applyAlignment="1">
      <alignment vertical="center"/>
    </xf>
    <xf numFmtId="41" fontId="22" fillId="0" borderId="54" xfId="1" applyNumberFormat="1" applyFont="1" applyFill="1" applyBorder="1" applyAlignment="1">
      <alignment vertical="center"/>
    </xf>
    <xf numFmtId="41" fontId="21" fillId="0" borderId="25" xfId="1" applyNumberFormat="1" applyFont="1" applyFill="1" applyBorder="1" applyAlignment="1">
      <alignment horizontal="right" vertical="center"/>
    </xf>
    <xf numFmtId="41" fontId="21" fillId="0" borderId="25" xfId="1" applyNumberFormat="1" applyFont="1" applyFill="1" applyBorder="1" applyAlignment="1">
      <alignment horizontal="center" vertical="center"/>
    </xf>
    <xf numFmtId="176" fontId="21" fillId="0" borderId="14" xfId="1" applyNumberFormat="1" applyFont="1" applyFill="1" applyBorder="1" applyAlignment="1">
      <alignment horizontal="left" vertical="center"/>
    </xf>
    <xf numFmtId="41" fontId="21" fillId="0" borderId="37" xfId="1" applyNumberFormat="1" applyFont="1" applyFill="1" applyBorder="1" applyAlignment="1">
      <alignment horizontal="right" vertical="center"/>
    </xf>
    <xf numFmtId="176" fontId="21" fillId="0" borderId="14" xfId="1" applyNumberFormat="1" applyFont="1" applyFill="1" applyBorder="1" applyAlignment="1">
      <alignment horizontal="left" vertical="center" wrapText="1"/>
    </xf>
    <xf numFmtId="41" fontId="21" fillId="0" borderId="31" xfId="1" applyNumberFormat="1" applyFont="1" applyFill="1" applyBorder="1" applyAlignment="1">
      <alignment horizontal="center" vertical="center"/>
    </xf>
    <xf numFmtId="41" fontId="21" fillId="0" borderId="25" xfId="1" applyNumberFormat="1" applyFont="1" applyBorder="1" applyAlignment="1">
      <alignment vertical="center"/>
    </xf>
    <xf numFmtId="41" fontId="21" fillId="0" borderId="18" xfId="1" applyNumberFormat="1" applyFont="1" applyBorder="1" applyAlignment="1">
      <alignment vertical="center"/>
    </xf>
    <xf numFmtId="41" fontId="22" fillId="0" borderId="25" xfId="1" applyNumberFormat="1" applyFont="1" applyBorder="1" applyAlignment="1">
      <alignment horizontal="left" vertical="center"/>
    </xf>
    <xf numFmtId="41" fontId="22" fillId="0" borderId="0" xfId="1" applyNumberFormat="1" applyFont="1" applyBorder="1" applyAlignment="1">
      <alignment horizontal="left" vertical="center"/>
    </xf>
    <xf numFmtId="0" fontId="22" fillId="0" borderId="2" xfId="0" applyNumberFormat="1" applyFont="1" applyBorder="1" applyAlignment="1">
      <alignment vertical="center"/>
    </xf>
    <xf numFmtId="0" fontId="22" fillId="0" borderId="25" xfId="0" applyNumberFormat="1" applyFont="1" applyBorder="1" applyAlignment="1">
      <alignment horizontal="left" vertical="center"/>
    </xf>
    <xf numFmtId="0" fontId="21" fillId="0" borderId="31" xfId="0" applyNumberFormat="1" applyFont="1" applyBorder="1" applyAlignment="1">
      <alignment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1" fillId="0" borderId="64" xfId="1" applyNumberFormat="1" applyFont="1" applyFill="1" applyBorder="1" applyAlignment="1">
      <alignment horizontal="right" vertical="center"/>
    </xf>
    <xf numFmtId="41" fontId="21" fillId="0" borderId="31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2" fillId="0" borderId="0" xfId="1" applyNumberFormat="1" applyFont="1" applyFill="1" applyBorder="1" applyAlignment="1">
      <alignment horizontal="center" vertical="center"/>
    </xf>
    <xf numFmtId="41" fontId="21" fillId="9" borderId="9" xfId="1" applyNumberFormat="1" applyFont="1" applyFill="1" applyBorder="1" applyAlignment="1">
      <alignment vertical="center"/>
    </xf>
    <xf numFmtId="41" fontId="22" fillId="0" borderId="4" xfId="1" applyNumberFormat="1" applyFont="1" applyFill="1" applyBorder="1" applyAlignment="1">
      <alignment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1" fillId="0" borderId="4" xfId="1" applyNumberFormat="1" applyFont="1" applyFill="1" applyBorder="1" applyAlignment="1">
      <alignment vertical="center"/>
    </xf>
    <xf numFmtId="41" fontId="21" fillId="0" borderId="4" xfId="1" applyNumberFormat="1" applyFont="1" applyFill="1" applyBorder="1" applyAlignment="1">
      <alignment vertical="center" wrapText="1"/>
    </xf>
    <xf numFmtId="41" fontId="21" fillId="0" borderId="0" xfId="1" applyNumberFormat="1" applyFont="1" applyFill="1" applyBorder="1" applyAlignment="1">
      <alignment vertical="center" wrapText="1"/>
    </xf>
    <xf numFmtId="0" fontId="26" fillId="0" borderId="4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27" fillId="0" borderId="4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 vertical="center"/>
    </xf>
    <xf numFmtId="0" fontId="30" fillId="0" borderId="79" xfId="0" applyNumberFormat="1" applyFont="1" applyBorder="1" applyAlignment="1">
      <alignment horizontal="center" vertical="center"/>
    </xf>
    <xf numFmtId="0" fontId="30" fillId="0" borderId="80" xfId="0" applyNumberFormat="1" applyFont="1" applyBorder="1" applyAlignment="1">
      <alignment horizontal="center" vertical="center"/>
    </xf>
    <xf numFmtId="0" fontId="30" fillId="0" borderId="72" xfId="0" applyNumberFormat="1" applyFont="1" applyBorder="1" applyAlignment="1">
      <alignment horizontal="center" vertical="center"/>
    </xf>
    <xf numFmtId="0" fontId="30" fillId="0" borderId="71" xfId="0" applyNumberFormat="1" applyFont="1" applyBorder="1" applyAlignment="1">
      <alignment horizontal="center" vertical="center"/>
    </xf>
    <xf numFmtId="0" fontId="30" fillId="0" borderId="81" xfId="0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4" fillId="0" borderId="63" xfId="2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/>
    </xf>
    <xf numFmtId="176" fontId="4" fillId="0" borderId="61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 wrapText="1"/>
    </xf>
    <xf numFmtId="0" fontId="4" fillId="0" borderId="64" xfId="2" applyNumberFormat="1" applyFont="1" applyFill="1" applyBorder="1" applyAlignment="1">
      <alignment horizontal="center" vertical="center"/>
    </xf>
    <xf numFmtId="0" fontId="4" fillId="0" borderId="78" xfId="2" applyNumberFormat="1" applyFont="1" applyFill="1" applyBorder="1" applyAlignment="1">
      <alignment horizontal="center" vertical="center"/>
    </xf>
    <xf numFmtId="0" fontId="4" fillId="0" borderId="79" xfId="2" applyNumberFormat="1" applyFont="1" applyFill="1" applyBorder="1" applyAlignment="1">
      <alignment horizontal="center" vertical="center"/>
    </xf>
    <xf numFmtId="0" fontId="4" fillId="0" borderId="80" xfId="2" applyNumberFormat="1" applyFont="1" applyFill="1" applyBorder="1" applyAlignment="1">
      <alignment horizontal="center" vertical="center"/>
    </xf>
    <xf numFmtId="0" fontId="4" fillId="0" borderId="72" xfId="2" applyNumberFormat="1" applyFont="1" applyFill="1" applyBorder="1" applyAlignment="1">
      <alignment horizontal="center" vertical="center"/>
    </xf>
    <xf numFmtId="0" fontId="4" fillId="0" borderId="7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 vertical="center"/>
    </xf>
    <xf numFmtId="0" fontId="4" fillId="0" borderId="42" xfId="2" applyNumberFormat="1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center" vertical="center" wrapText="1"/>
    </xf>
    <xf numFmtId="178" fontId="25" fillId="10" borderId="0" xfId="0" applyNumberFormat="1" applyFont="1" applyFill="1" applyBorder="1" applyAlignment="1">
      <alignment horizontal="center" vertical="center"/>
    </xf>
    <xf numFmtId="178" fontId="25" fillId="9" borderId="0" xfId="0" applyNumberFormat="1" applyFont="1" applyFill="1" applyBorder="1" applyAlignment="1">
      <alignment horizontal="right" vertical="center"/>
    </xf>
    <xf numFmtId="41" fontId="21" fillId="0" borderId="64" xfId="1" applyNumberFormat="1" applyFont="1" applyFill="1" applyBorder="1" applyAlignment="1">
      <alignment horizontal="right" vertical="center"/>
    </xf>
    <xf numFmtId="41" fontId="21" fillId="0" borderId="31" xfId="1" applyNumberFormat="1" applyFont="1" applyFill="1" applyBorder="1" applyAlignment="1">
      <alignment horizontal="right" vertical="center"/>
    </xf>
    <xf numFmtId="41" fontId="21" fillId="0" borderId="35" xfId="1" applyNumberFormat="1" applyFont="1" applyFill="1" applyBorder="1" applyAlignment="1">
      <alignment horizontal="right" vertical="center"/>
    </xf>
    <xf numFmtId="41" fontId="21" fillId="0" borderId="37" xfId="1" applyNumberFormat="1" applyFont="1" applyFill="1" applyBorder="1" applyAlignment="1">
      <alignment horizontal="right" vertical="center"/>
    </xf>
    <xf numFmtId="41" fontId="21" fillId="0" borderId="7" xfId="1" applyNumberFormat="1" applyFont="1" applyFill="1" applyBorder="1" applyAlignment="1">
      <alignment horizontal="right" vertical="center"/>
    </xf>
    <xf numFmtId="41" fontId="21" fillId="0" borderId="8" xfId="1" applyNumberFormat="1" applyFont="1" applyFill="1" applyBorder="1" applyAlignment="1">
      <alignment horizontal="right" vertical="center"/>
    </xf>
    <xf numFmtId="41" fontId="21" fillId="0" borderId="4" xfId="1" applyNumberFormat="1" applyFont="1" applyFill="1" applyBorder="1" applyAlignment="1">
      <alignment horizontal="left" vertical="center"/>
    </xf>
    <xf numFmtId="41" fontId="21" fillId="0" borderId="0" xfId="1" applyNumberFormat="1" applyFont="1" applyFill="1" applyBorder="1" applyAlignment="1">
      <alignment horizontal="left" vertical="center"/>
    </xf>
    <xf numFmtId="41" fontId="22" fillId="0" borderId="4" xfId="1" applyNumberFormat="1" applyFont="1" applyFill="1" applyBorder="1" applyAlignment="1">
      <alignment horizontal="center" vertical="center"/>
    </xf>
    <xf numFmtId="41" fontId="22" fillId="0" borderId="0" xfId="1" applyNumberFormat="1" applyFont="1" applyFill="1" applyBorder="1" applyAlignment="1">
      <alignment horizontal="center" vertical="center"/>
    </xf>
    <xf numFmtId="41" fontId="22" fillId="0" borderId="4" xfId="1" applyNumberFormat="1" applyFont="1" applyFill="1" applyBorder="1" applyAlignment="1">
      <alignment horizontal="left" vertical="center"/>
    </xf>
    <xf numFmtId="41" fontId="22" fillId="0" borderId="0" xfId="1" applyNumberFormat="1" applyFont="1" applyFill="1" applyBorder="1" applyAlignment="1">
      <alignment horizontal="left" vertical="center"/>
    </xf>
    <xf numFmtId="176" fontId="21" fillId="0" borderId="37" xfId="1" applyNumberFormat="1" applyFont="1" applyFill="1" applyBorder="1" applyAlignment="1">
      <alignment horizontal="left" vertical="center"/>
    </xf>
    <xf numFmtId="176" fontId="21" fillId="0" borderId="38" xfId="1" applyNumberFormat="1" applyFont="1" applyFill="1" applyBorder="1" applyAlignment="1">
      <alignment horizontal="left" vertical="center"/>
    </xf>
    <xf numFmtId="176" fontId="21" fillId="0" borderId="66" xfId="1" applyNumberFormat="1" applyFont="1" applyFill="1" applyBorder="1" applyAlignment="1">
      <alignment horizontal="left" vertical="center"/>
    </xf>
    <xf numFmtId="176" fontId="21" fillId="0" borderId="67" xfId="1" applyNumberFormat="1" applyFont="1" applyFill="1" applyBorder="1" applyAlignment="1">
      <alignment horizontal="left" vertical="center"/>
    </xf>
    <xf numFmtId="176" fontId="21" fillId="0" borderId="68" xfId="1" applyNumberFormat="1" applyFont="1" applyFill="1" applyBorder="1" applyAlignment="1">
      <alignment horizontal="left" vertical="center" wrapText="1"/>
    </xf>
    <xf numFmtId="176" fontId="21" fillId="0" borderId="69" xfId="1" applyNumberFormat="1" applyFont="1" applyFill="1" applyBorder="1" applyAlignment="1">
      <alignment horizontal="left" vertical="center" wrapText="1"/>
    </xf>
    <xf numFmtId="176" fontId="21" fillId="0" borderId="70" xfId="1" applyNumberFormat="1" applyFont="1" applyFill="1" applyBorder="1" applyAlignment="1">
      <alignment horizontal="left" vertical="center" wrapText="1"/>
    </xf>
    <xf numFmtId="176" fontId="21" fillId="0" borderId="73" xfId="1" applyNumberFormat="1" applyFont="1" applyFill="1" applyBorder="1" applyAlignment="1">
      <alignment horizontal="left" vertical="center" wrapText="1"/>
    </xf>
    <xf numFmtId="176" fontId="21" fillId="0" borderId="74" xfId="1" applyNumberFormat="1" applyFont="1" applyFill="1" applyBorder="1" applyAlignment="1">
      <alignment horizontal="left" vertical="center" wrapText="1"/>
    </xf>
    <xf numFmtId="176" fontId="21" fillId="0" borderId="67" xfId="1" applyNumberFormat="1" applyFont="1" applyFill="1" applyBorder="1" applyAlignment="1">
      <alignment horizontal="left" vertical="center" wrapText="1"/>
    </xf>
    <xf numFmtId="0" fontId="17" fillId="0" borderId="0" xfId="0" applyNumberFormat="1" applyFont="1" applyAlignment="1">
      <alignment horizontal="center" vertical="center"/>
    </xf>
    <xf numFmtId="0" fontId="20" fillId="0" borderId="7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76" xfId="0" applyNumberFormat="1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center" vertical="center"/>
    </xf>
    <xf numFmtId="0" fontId="19" fillId="0" borderId="28" xfId="0" applyNumberFormat="1" applyFont="1" applyFill="1" applyBorder="1" applyAlignment="1">
      <alignment horizontal="center" vertical="center"/>
    </xf>
    <xf numFmtId="0" fontId="19" fillId="0" borderId="63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176" fontId="19" fillId="0" borderId="63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 wrapText="1"/>
    </xf>
    <xf numFmtId="0" fontId="19" fillId="0" borderId="65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41" fontId="13" fillId="0" borderId="7" xfId="0" applyNumberFormat="1" applyFont="1" applyBorder="1" applyAlignment="1">
      <alignment horizontal="right" vertical="center"/>
    </xf>
    <xf numFmtId="41" fontId="21" fillId="0" borderId="4" xfId="1" applyNumberFormat="1" applyFont="1" applyFill="1" applyBorder="1" applyAlignment="1">
      <alignment horizontal="center" vertical="center"/>
    </xf>
    <xf numFmtId="41" fontId="21" fillId="0" borderId="1" xfId="1" applyNumberFormat="1" applyFont="1" applyFill="1" applyBorder="1" applyAlignment="1">
      <alignment horizontal="center" vertical="center"/>
    </xf>
    <xf numFmtId="41" fontId="21" fillId="0" borderId="2" xfId="1" applyNumberFormat="1" applyFont="1" applyFill="1" applyBorder="1" applyAlignment="1">
      <alignment horizontal="center" vertical="center"/>
    </xf>
    <xf numFmtId="41" fontId="21" fillId="0" borderId="29" xfId="1" applyNumberFormat="1" applyFont="1" applyFill="1" applyBorder="1" applyAlignment="1">
      <alignment horizontal="center" vertical="center"/>
    </xf>
    <xf numFmtId="41" fontId="21" fillId="0" borderId="5" xfId="1" applyNumberFormat="1" applyFont="1" applyFill="1" applyBorder="1" applyAlignment="1">
      <alignment horizontal="center" vertical="center"/>
    </xf>
    <xf numFmtId="41" fontId="21" fillId="0" borderId="82" xfId="1" applyNumberFormat="1" applyFont="1" applyFill="1" applyBorder="1" applyAlignment="1">
      <alignment horizontal="center" vertical="center"/>
    </xf>
    <xf numFmtId="41" fontId="21" fillId="0" borderId="18" xfId="1" applyNumberFormat="1" applyFont="1" applyFill="1" applyBorder="1" applyAlignment="1">
      <alignment horizontal="center" vertical="center"/>
    </xf>
    <xf numFmtId="41" fontId="21" fillId="0" borderId="19" xfId="1" applyNumberFormat="1" applyFont="1" applyFill="1" applyBorder="1" applyAlignment="1">
      <alignment horizontal="center" vertical="center"/>
    </xf>
    <xf numFmtId="41" fontId="20" fillId="0" borderId="83" xfId="1" applyNumberFormat="1" applyFont="1" applyFill="1" applyBorder="1" applyAlignment="1">
      <alignment horizontal="center" vertical="center"/>
    </xf>
    <xf numFmtId="41" fontId="20" fillId="0" borderId="16" xfId="1" applyNumberFormat="1" applyFont="1" applyFill="1" applyBorder="1" applyAlignment="1">
      <alignment horizontal="center" vertical="center"/>
    </xf>
    <xf numFmtId="41" fontId="20" fillId="0" borderId="17" xfId="1" applyNumberFormat="1" applyFont="1" applyFill="1" applyBorder="1" applyAlignment="1">
      <alignment horizontal="center" vertical="center"/>
    </xf>
    <xf numFmtId="41" fontId="22" fillId="0" borderId="29" xfId="1" applyNumberFormat="1" applyFont="1" applyFill="1" applyBorder="1" applyAlignment="1">
      <alignment horizontal="center" vertical="center"/>
    </xf>
    <xf numFmtId="177" fontId="21" fillId="0" borderId="66" xfId="1" applyNumberFormat="1" applyFont="1" applyBorder="1" applyAlignment="1">
      <alignment horizontal="left" vertical="center"/>
    </xf>
    <xf numFmtId="177" fontId="21" fillId="0" borderId="67" xfId="1" applyNumberFormat="1" applyFont="1" applyBorder="1" applyAlignment="1">
      <alignment horizontal="left" vertical="center"/>
    </xf>
    <xf numFmtId="176" fontId="21" fillId="3" borderId="68" xfId="1" applyNumberFormat="1" applyFont="1" applyFill="1" applyBorder="1" applyAlignment="1">
      <alignment horizontal="left" vertical="center" wrapText="1"/>
    </xf>
    <xf numFmtId="176" fontId="21" fillId="3" borderId="69" xfId="1" applyNumberFormat="1" applyFont="1" applyFill="1" applyBorder="1" applyAlignment="1">
      <alignment horizontal="left" vertical="center" wrapText="1"/>
    </xf>
    <xf numFmtId="176" fontId="21" fillId="3" borderId="70" xfId="1" applyNumberFormat="1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176" fontId="21" fillId="3" borderId="6" xfId="1" applyNumberFormat="1" applyFont="1" applyFill="1" applyBorder="1" applyAlignment="1">
      <alignment horizontal="left" vertical="center" shrinkToFit="1"/>
    </xf>
    <xf numFmtId="176" fontId="21" fillId="3" borderId="7" xfId="1" applyNumberFormat="1" applyFont="1" applyFill="1" applyBorder="1" applyAlignment="1">
      <alignment horizontal="left" vertical="center" shrinkToFit="1"/>
    </xf>
    <xf numFmtId="176" fontId="21" fillId="3" borderId="38" xfId="1" applyNumberFormat="1" applyFont="1" applyFill="1" applyBorder="1" applyAlignment="1">
      <alignment horizontal="left" vertical="center" shrinkToFit="1"/>
    </xf>
    <xf numFmtId="0" fontId="21" fillId="0" borderId="71" xfId="0" applyNumberFormat="1" applyFont="1" applyBorder="1" applyAlignment="1">
      <alignment horizontal="left" vertical="center" shrinkToFit="1"/>
    </xf>
    <xf numFmtId="0" fontId="21" fillId="0" borderId="72" xfId="0" applyNumberFormat="1" applyFont="1" applyBorder="1" applyAlignment="1">
      <alignment horizontal="left" vertical="center" shrinkToFit="1"/>
    </xf>
    <xf numFmtId="177" fontId="21" fillId="0" borderId="66" xfId="1" applyNumberFormat="1" applyFont="1" applyBorder="1" applyAlignment="1">
      <alignment horizontal="left" vertical="center" shrinkToFit="1"/>
    </xf>
    <xf numFmtId="177" fontId="21" fillId="0" borderId="67" xfId="1" applyNumberFormat="1" applyFont="1" applyBorder="1" applyAlignment="1">
      <alignment horizontal="left" vertical="center" shrinkToFit="1"/>
    </xf>
    <xf numFmtId="0" fontId="21" fillId="3" borderId="73" xfId="0" applyNumberFormat="1" applyFont="1" applyFill="1" applyBorder="1" applyAlignment="1">
      <alignment horizontal="left" vertical="center" shrinkToFit="1"/>
    </xf>
    <xf numFmtId="0" fontId="21" fillId="3" borderId="74" xfId="0" applyNumberFormat="1" applyFont="1" applyFill="1" applyBorder="1" applyAlignment="1">
      <alignment horizontal="left" vertical="center" shrinkToFit="1"/>
    </xf>
    <xf numFmtId="0" fontId="21" fillId="3" borderId="67" xfId="0" applyNumberFormat="1" applyFont="1" applyFill="1" applyBorder="1" applyAlignment="1">
      <alignment horizontal="left" vertical="center" shrinkToFit="1"/>
    </xf>
    <xf numFmtId="0" fontId="21" fillId="0" borderId="64" xfId="0" applyNumberFormat="1" applyFont="1" applyFill="1" applyBorder="1" applyAlignment="1">
      <alignment horizontal="left" vertical="center" shrinkToFit="1"/>
    </xf>
    <xf numFmtId="0" fontId="21" fillId="0" borderId="31" xfId="0" applyNumberFormat="1" applyFont="1" applyFill="1" applyBorder="1" applyAlignment="1">
      <alignment horizontal="left" vertical="center" shrinkToFit="1"/>
    </xf>
    <xf numFmtId="0" fontId="21" fillId="0" borderId="54" xfId="0" applyNumberFormat="1" applyFont="1" applyBorder="1" applyAlignment="1">
      <alignment horizontal="left" vertical="center" shrinkToFit="1"/>
    </xf>
    <xf numFmtId="0" fontId="21" fillId="0" borderId="36" xfId="0" applyNumberFormat="1" applyFont="1" applyBorder="1" applyAlignment="1">
      <alignment horizontal="left" vertical="center" shrinkToFit="1"/>
    </xf>
    <xf numFmtId="0" fontId="19" fillId="2" borderId="77" xfId="0" applyNumberFormat="1" applyFont="1" applyFill="1" applyBorder="1" applyAlignment="1">
      <alignment horizontal="center" vertical="center"/>
    </xf>
    <xf numFmtId="0" fontId="19" fillId="2" borderId="28" xfId="0" applyNumberFormat="1" applyFont="1" applyFill="1" applyBorder="1" applyAlignment="1">
      <alignment horizontal="center" vertical="center"/>
    </xf>
    <xf numFmtId="0" fontId="20" fillId="2" borderId="63" xfId="0" applyNumberFormat="1" applyFont="1" applyFill="1" applyBorder="1" applyAlignment="1">
      <alignment horizontal="center" vertical="center" wrapText="1"/>
    </xf>
    <xf numFmtId="0" fontId="20" fillId="2" borderId="22" xfId="0" applyNumberFormat="1" applyFont="1" applyFill="1" applyBorder="1" applyAlignment="1">
      <alignment horizontal="center" vertical="center" wrapText="1"/>
    </xf>
    <xf numFmtId="0" fontId="20" fillId="2" borderId="63" xfId="0" applyNumberFormat="1" applyFont="1" applyFill="1" applyBorder="1" applyAlignment="1">
      <alignment horizontal="center" vertical="center" shrinkToFit="1"/>
    </xf>
    <xf numFmtId="0" fontId="20" fillId="2" borderId="22" xfId="0" applyNumberFormat="1" applyFont="1" applyFill="1" applyBorder="1" applyAlignment="1">
      <alignment horizontal="center" vertical="center" shrinkToFit="1"/>
    </xf>
    <xf numFmtId="176" fontId="19" fillId="2" borderId="63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41" fontId="21" fillId="0" borderId="31" xfId="1" applyNumberFormat="1" applyFont="1" applyBorder="1" applyAlignment="1">
      <alignment horizontal="right" vertical="center"/>
    </xf>
    <xf numFmtId="41" fontId="21" fillId="0" borderId="35" xfId="1" applyNumberFormat="1" applyFont="1" applyBorder="1" applyAlignment="1">
      <alignment horizontal="right" vertical="center"/>
    </xf>
    <xf numFmtId="177" fontId="21" fillId="0" borderId="64" xfId="1" applyNumberFormat="1" applyFont="1" applyBorder="1" applyAlignment="1">
      <alignment horizontal="left" vertical="center" shrinkToFit="1"/>
    </xf>
    <xf numFmtId="177" fontId="21" fillId="0" borderId="78" xfId="1" applyNumberFormat="1" applyFont="1" applyBorder="1" applyAlignment="1">
      <alignment horizontal="left" vertical="center" shrinkToFit="1"/>
    </xf>
    <xf numFmtId="41" fontId="21" fillId="0" borderId="7" xfId="1" applyNumberFormat="1" applyFont="1" applyBorder="1" applyAlignment="1">
      <alignment horizontal="right" vertical="center"/>
    </xf>
    <xf numFmtId="41" fontId="21" fillId="0" borderId="8" xfId="1" applyNumberFormat="1" applyFont="1" applyBorder="1" applyAlignment="1">
      <alignment horizontal="right" vertical="center"/>
    </xf>
    <xf numFmtId="177" fontId="21" fillId="0" borderId="71" xfId="1" applyNumberFormat="1" applyFont="1" applyBorder="1" applyAlignment="1">
      <alignment horizontal="left" vertical="center" shrinkToFit="1"/>
    </xf>
    <xf numFmtId="177" fontId="21" fillId="0" borderId="72" xfId="1" applyNumberFormat="1" applyFont="1" applyBorder="1" applyAlignment="1">
      <alignment horizontal="left" vertical="center" shrinkToFit="1"/>
    </xf>
    <xf numFmtId="41" fontId="21" fillId="0" borderId="0" xfId="1" applyNumberFormat="1" applyFont="1" applyBorder="1" applyAlignment="1">
      <alignment horizontal="right" vertical="center"/>
    </xf>
    <xf numFmtId="41" fontId="21" fillId="0" borderId="5" xfId="1" applyNumberFormat="1" applyFont="1" applyBorder="1" applyAlignment="1">
      <alignment horizontal="right" vertical="center"/>
    </xf>
    <xf numFmtId="0" fontId="21" fillId="0" borderId="7" xfId="0" applyNumberFormat="1" applyFont="1" applyBorder="1" applyAlignment="1">
      <alignment horizontal="right" vertical="center"/>
    </xf>
    <xf numFmtId="0" fontId="21" fillId="0" borderId="8" xfId="0" applyNumberFormat="1" applyFont="1" applyBorder="1" applyAlignment="1">
      <alignment horizontal="right" vertical="center"/>
    </xf>
    <xf numFmtId="0" fontId="21" fillId="3" borderId="66" xfId="0" applyNumberFormat="1" applyFont="1" applyFill="1" applyBorder="1" applyAlignment="1">
      <alignment horizontal="left" vertical="center" shrinkToFit="1"/>
    </xf>
    <xf numFmtId="0" fontId="21" fillId="0" borderId="7" xfId="0" applyNumberFormat="1" applyFont="1" applyFill="1" applyBorder="1" applyAlignment="1">
      <alignment horizontal="right" vertical="center"/>
    </xf>
    <xf numFmtId="0" fontId="21" fillId="0" borderId="8" xfId="0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13" fillId="0" borderId="42" xfId="2" applyNumberFormat="1" applyFont="1" applyBorder="1" applyAlignment="1">
      <alignment horizontal="center" vertical="center" wrapText="1"/>
    </xf>
    <xf numFmtId="0" fontId="13" fillId="0" borderId="23" xfId="2" applyNumberFormat="1" applyFont="1" applyBorder="1" applyAlignment="1">
      <alignment horizontal="center" vertical="center" wrapText="1"/>
    </xf>
    <xf numFmtId="0" fontId="13" fillId="0" borderId="58" xfId="2" applyNumberFormat="1" applyFont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tabSelected="1" zoomScaleNormal="100" zoomScaleSheetLayoutView="100" workbookViewId="0">
      <selection activeCell="P22" sqref="P22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7.2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17.25" customHeigh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7.25" customHeigh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ht="54" customHeight="1" x14ac:dyDescent="0.3">
      <c r="A5" s="518" t="s">
        <v>312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20"/>
    </row>
    <row r="6" spans="1:12" ht="17.25" customHeight="1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7.2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ht="17.25" customHeigh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17.25" customHeigh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ht="17.25" customHeight="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ht="17.25" customHeigh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</row>
    <row r="12" spans="1:12" ht="17.25" customHeight="1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7.25" customHeight="1" x14ac:dyDescent="0.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17.25" customHeight="1" x14ac:dyDescent="0.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17.25" customHeight="1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7.25" customHeight="1" x14ac:dyDescent="0.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ht="17.25" customHeight="1" x14ac:dyDescent="0.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ht="17.25" customHeight="1" x14ac:dyDescent="0.3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17.25" customHeight="1" x14ac:dyDescent="0.45">
      <c r="A19" s="509"/>
      <c r="B19" s="510"/>
      <c r="C19" s="510"/>
      <c r="D19" s="510"/>
      <c r="E19" s="510"/>
      <c r="F19" s="510"/>
      <c r="G19" s="510"/>
      <c r="H19" s="510"/>
      <c r="I19" s="510"/>
      <c r="J19" s="510"/>
      <c r="K19" s="510"/>
      <c r="L19" s="511"/>
    </row>
    <row r="20" spans="1:12" ht="17.25" customHeight="1" x14ac:dyDescent="0.3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ht="17.25" customHeight="1" x14ac:dyDescent="0.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ht="17.25" customHeight="1" x14ac:dyDescent="0.3">
      <c r="A22" s="515"/>
      <c r="B22" s="516"/>
      <c r="C22" s="516"/>
      <c r="D22" s="516"/>
      <c r="E22" s="516"/>
      <c r="F22" s="516"/>
      <c r="G22" s="516"/>
      <c r="H22" s="516"/>
      <c r="I22" s="516"/>
      <c r="J22" s="516"/>
      <c r="K22" s="516"/>
      <c r="L22" s="517"/>
    </row>
    <row r="23" spans="1:12" ht="17.25" customHeight="1" x14ac:dyDescent="0.3">
      <c r="A23" s="512"/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4"/>
    </row>
    <row r="24" spans="1:12" ht="17.25" customHeigh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ht="17.25" customHeigh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ht="17.25" customHeight="1" x14ac:dyDescent="0.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</sheetData>
  <mergeCells count="4">
    <mergeCell ref="A19:L19"/>
    <mergeCell ref="A23:L23"/>
    <mergeCell ref="A22:L22"/>
    <mergeCell ref="A5:L5"/>
  </mergeCells>
  <phoneticPr fontId="32" type="noConversion"/>
  <pageMargins left="0.86611109972000122" right="0.51180553436279297" top="0.94486111402511597" bottom="0.55111110210418701" header="0.51180553436279297" footer="0.3936111032962799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D29" sqref="D29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6" customWidth="1"/>
    <col min="13" max="19" width="5.109375" style="17" customWidth="1"/>
    <col min="20" max="25" width="5.109375" style="1" customWidth="1"/>
    <col min="26" max="16384" width="8.88671875" style="1"/>
  </cols>
  <sheetData>
    <row r="1" spans="1:19" s="18" customFormat="1" ht="55.5" customHeight="1" x14ac:dyDescent="0.5">
      <c r="A1" s="521" t="s">
        <v>313</v>
      </c>
      <c r="B1" s="522"/>
      <c r="C1" s="522"/>
      <c r="D1" s="522"/>
      <c r="E1" s="522"/>
      <c r="F1" s="522"/>
      <c r="G1" s="522"/>
      <c r="H1" s="522"/>
      <c r="I1" s="522"/>
      <c r="J1" s="523"/>
      <c r="L1" s="19"/>
      <c r="M1" s="20"/>
      <c r="N1" s="20"/>
      <c r="O1" s="20"/>
      <c r="P1" s="20"/>
      <c r="Q1" s="20"/>
      <c r="R1" s="20"/>
      <c r="S1" s="20"/>
    </row>
    <row r="2" spans="1:19" ht="18" customHeight="1" x14ac:dyDescent="0.35">
      <c r="A2" s="88"/>
      <c r="B2" s="89"/>
      <c r="C2" s="89"/>
      <c r="D2" s="89"/>
      <c r="E2" s="89"/>
      <c r="F2" s="89"/>
      <c r="G2" s="89"/>
      <c r="H2" s="89"/>
      <c r="I2" s="89"/>
      <c r="J2" s="90"/>
    </row>
    <row r="3" spans="1:19" s="21" customFormat="1" ht="20.25" customHeight="1" x14ac:dyDescent="0.25">
      <c r="A3" s="91"/>
      <c r="B3" s="92"/>
      <c r="C3" s="92"/>
      <c r="D3" s="92"/>
      <c r="E3" s="92"/>
      <c r="F3" s="92"/>
      <c r="G3" s="92"/>
      <c r="H3" s="92"/>
      <c r="I3" s="92"/>
      <c r="J3" s="93"/>
      <c r="L3" s="4"/>
      <c r="M3" s="22"/>
      <c r="N3" s="22"/>
      <c r="O3" s="22"/>
      <c r="P3" s="22"/>
      <c r="Q3" s="22"/>
      <c r="R3" s="22"/>
      <c r="S3" s="22"/>
    </row>
    <row r="4" spans="1:19" s="21" customFormat="1" ht="20.25" customHeight="1" x14ac:dyDescent="0.15">
      <c r="A4" s="329" t="s">
        <v>290</v>
      </c>
      <c r="B4" s="95" t="s">
        <v>329</v>
      </c>
      <c r="C4" s="95"/>
      <c r="D4" s="95"/>
      <c r="E4" s="95"/>
      <c r="F4" s="95"/>
      <c r="G4" s="95"/>
      <c r="H4" s="95"/>
      <c r="I4" s="95"/>
      <c r="J4" s="96"/>
      <c r="L4" s="4"/>
      <c r="M4" s="22"/>
      <c r="N4" s="22"/>
      <c r="O4" s="22"/>
      <c r="P4" s="22"/>
      <c r="Q4" s="22"/>
      <c r="R4" s="22"/>
      <c r="S4" s="22"/>
    </row>
    <row r="5" spans="1:19" s="21" customFormat="1" ht="20.25" customHeight="1" x14ac:dyDescent="0.15">
      <c r="A5" s="94"/>
      <c r="B5" s="95"/>
      <c r="C5" s="95"/>
      <c r="D5" s="95"/>
      <c r="E5" s="95"/>
      <c r="F5" s="95"/>
      <c r="G5" s="95"/>
      <c r="H5" s="95"/>
      <c r="I5" s="95"/>
      <c r="J5" s="96"/>
      <c r="L5" s="4"/>
      <c r="M5" s="22"/>
      <c r="N5" s="22"/>
      <c r="O5" s="22"/>
      <c r="P5" s="22"/>
      <c r="Q5" s="22"/>
      <c r="R5" s="22"/>
      <c r="S5" s="22"/>
    </row>
    <row r="6" spans="1:19" s="21" customFormat="1" ht="20.25" customHeight="1" x14ac:dyDescent="0.15">
      <c r="A6" s="329" t="s">
        <v>284</v>
      </c>
      <c r="B6" s="95" t="s">
        <v>52</v>
      </c>
      <c r="C6" s="95"/>
      <c r="D6" s="95"/>
      <c r="E6" s="95"/>
      <c r="F6" s="95"/>
      <c r="G6" s="95"/>
      <c r="H6" s="95"/>
      <c r="I6" s="95"/>
      <c r="J6" s="96"/>
      <c r="L6" s="4"/>
      <c r="M6" s="22"/>
      <c r="N6" s="22"/>
      <c r="O6" s="22"/>
      <c r="P6" s="22"/>
      <c r="Q6" s="22"/>
      <c r="R6" s="22"/>
      <c r="S6" s="22"/>
    </row>
    <row r="7" spans="1:19" s="21" customFormat="1" ht="20.25" customHeight="1" x14ac:dyDescent="0.15">
      <c r="A7" s="329" t="s">
        <v>163</v>
      </c>
      <c r="B7" s="95" t="s">
        <v>174</v>
      </c>
      <c r="C7" s="95"/>
      <c r="D7" s="95"/>
      <c r="E7" s="95"/>
      <c r="F7" s="95"/>
      <c r="G7" s="95"/>
      <c r="H7" s="95"/>
      <c r="I7" s="95"/>
      <c r="J7" s="96"/>
      <c r="L7" s="4"/>
      <c r="M7" s="22"/>
      <c r="N7" s="22"/>
      <c r="O7" s="22"/>
      <c r="P7" s="22"/>
      <c r="Q7" s="22"/>
      <c r="R7" s="22"/>
      <c r="S7" s="22"/>
    </row>
    <row r="8" spans="1:19" s="21" customFormat="1" ht="20.25" customHeight="1" x14ac:dyDescent="0.15">
      <c r="A8" s="94" t="s">
        <v>287</v>
      </c>
      <c r="B8" s="524" t="s">
        <v>293</v>
      </c>
      <c r="C8" s="525"/>
      <c r="D8" s="525"/>
      <c r="E8" s="526"/>
      <c r="F8" s="527" t="s">
        <v>263</v>
      </c>
      <c r="G8" s="525"/>
      <c r="H8" s="525"/>
      <c r="I8" s="528"/>
      <c r="J8" s="331"/>
      <c r="L8" s="4"/>
      <c r="M8" s="22"/>
      <c r="N8" s="22"/>
      <c r="O8" s="22"/>
      <c r="P8" s="22"/>
      <c r="Q8" s="22"/>
      <c r="R8" s="22"/>
      <c r="S8" s="22"/>
    </row>
    <row r="9" spans="1:19" s="21" customFormat="1" ht="20.25" customHeight="1" x14ac:dyDescent="0.15">
      <c r="A9" s="94"/>
      <c r="B9" s="356" t="s">
        <v>230</v>
      </c>
      <c r="C9" s="333" t="s">
        <v>121</v>
      </c>
      <c r="D9" s="334">
        <f>세입명세서!E6</f>
        <v>71200000</v>
      </c>
      <c r="E9" s="332" t="s">
        <v>14</v>
      </c>
      <c r="F9" s="332" t="s">
        <v>27</v>
      </c>
      <c r="G9" s="333" t="s">
        <v>121</v>
      </c>
      <c r="H9" s="334">
        <f>세출명세서!E6</f>
        <v>613720690</v>
      </c>
      <c r="I9" s="357" t="s">
        <v>14</v>
      </c>
      <c r="J9" s="331"/>
      <c r="L9" s="4"/>
      <c r="M9" s="22"/>
      <c r="N9" s="22"/>
      <c r="O9" s="22"/>
      <c r="P9" s="22"/>
      <c r="Q9" s="22"/>
      <c r="R9" s="22"/>
      <c r="S9" s="22"/>
    </row>
    <row r="10" spans="1:19" s="21" customFormat="1" ht="20.25" customHeight="1" x14ac:dyDescent="0.15">
      <c r="A10" s="94"/>
      <c r="B10" s="356" t="s">
        <v>240</v>
      </c>
      <c r="C10" s="333" t="s">
        <v>44</v>
      </c>
      <c r="D10" s="334">
        <f>세입명세서!E12</f>
        <v>615423090</v>
      </c>
      <c r="E10" s="332" t="s">
        <v>14</v>
      </c>
      <c r="F10" s="332" t="s">
        <v>241</v>
      </c>
      <c r="G10" s="333" t="s">
        <v>44</v>
      </c>
      <c r="H10" s="334">
        <f>세출명세서!E88</f>
        <v>20455200</v>
      </c>
      <c r="I10" s="357" t="s">
        <v>14</v>
      </c>
      <c r="J10" s="331"/>
      <c r="L10" s="4"/>
      <c r="M10" s="22"/>
      <c r="N10" s="22"/>
      <c r="O10" s="22"/>
      <c r="P10" s="22"/>
      <c r="Q10" s="22"/>
      <c r="R10" s="22"/>
      <c r="S10" s="22"/>
    </row>
    <row r="11" spans="1:19" s="21" customFormat="1" ht="20.25" customHeight="1" x14ac:dyDescent="0.15">
      <c r="A11" s="94"/>
      <c r="B11" s="356" t="s">
        <v>250</v>
      </c>
      <c r="C11" s="333" t="s">
        <v>44</v>
      </c>
      <c r="D11" s="334">
        <f>세입명세서!E30</f>
        <v>7400000</v>
      </c>
      <c r="E11" s="332" t="s">
        <v>14</v>
      </c>
      <c r="F11" s="332" t="s">
        <v>38</v>
      </c>
      <c r="G11" s="333" t="s">
        <v>44</v>
      </c>
      <c r="H11" s="334">
        <f>세출명세서!E102</f>
        <v>69820000</v>
      </c>
      <c r="I11" s="357" t="s">
        <v>14</v>
      </c>
      <c r="J11" s="331"/>
      <c r="L11" s="4"/>
      <c r="M11" s="22"/>
      <c r="N11" s="22"/>
      <c r="O11" s="22"/>
      <c r="P11" s="22"/>
      <c r="Q11" s="22"/>
      <c r="R11" s="22"/>
      <c r="S11" s="22"/>
    </row>
    <row r="12" spans="1:19" s="21" customFormat="1" ht="20.25" customHeight="1" x14ac:dyDescent="0.15">
      <c r="A12" s="94"/>
      <c r="B12" s="356" t="s">
        <v>289</v>
      </c>
      <c r="C12" s="333" t="s">
        <v>44</v>
      </c>
      <c r="D12" s="334">
        <f>세입명세서!E40</f>
        <v>1000000</v>
      </c>
      <c r="E12" s="332" t="s">
        <v>14</v>
      </c>
      <c r="F12" s="332" t="s">
        <v>21</v>
      </c>
      <c r="G12" s="333" t="s">
        <v>44</v>
      </c>
      <c r="H12" s="334">
        <f>세출명세서!E145</f>
        <v>300000</v>
      </c>
      <c r="I12" s="357" t="s">
        <v>14</v>
      </c>
      <c r="J12" s="331"/>
      <c r="L12" s="4"/>
      <c r="M12" s="22"/>
      <c r="N12" s="22"/>
      <c r="O12" s="22"/>
      <c r="P12" s="22"/>
      <c r="Q12" s="22"/>
      <c r="R12" s="22"/>
      <c r="S12" s="22"/>
    </row>
    <row r="13" spans="1:19" s="21" customFormat="1" ht="20.25" customHeight="1" x14ac:dyDescent="0.15">
      <c r="A13" s="94"/>
      <c r="B13" s="356" t="s">
        <v>9</v>
      </c>
      <c r="C13" s="333" t="s">
        <v>44</v>
      </c>
      <c r="D13" s="334">
        <f>세입명세서!E45</f>
        <v>35491393</v>
      </c>
      <c r="E13" s="332" t="s">
        <v>14</v>
      </c>
      <c r="F13" s="332" t="s">
        <v>37</v>
      </c>
      <c r="G13" s="333" t="s">
        <v>44</v>
      </c>
      <c r="H13" s="334">
        <f>세출명세서!E150</f>
        <v>33718593</v>
      </c>
      <c r="I13" s="357" t="s">
        <v>14</v>
      </c>
      <c r="J13" s="331"/>
      <c r="L13" s="4"/>
      <c r="M13" s="22"/>
      <c r="N13" s="22"/>
      <c r="O13" s="22"/>
      <c r="P13" s="22"/>
      <c r="Q13" s="22"/>
      <c r="R13" s="22"/>
      <c r="S13" s="22"/>
    </row>
    <row r="14" spans="1:19" s="21" customFormat="1" ht="20.25" customHeight="1" x14ac:dyDescent="0.15">
      <c r="A14" s="94"/>
      <c r="B14" s="358" t="s">
        <v>10</v>
      </c>
      <c r="C14" s="359" t="s">
        <v>44</v>
      </c>
      <c r="D14" s="360">
        <f>세입명세서!E53</f>
        <v>7500000</v>
      </c>
      <c r="E14" s="361" t="s">
        <v>14</v>
      </c>
      <c r="F14" s="361"/>
      <c r="G14" s="359"/>
      <c r="H14" s="360"/>
      <c r="I14" s="362"/>
      <c r="J14" s="331"/>
      <c r="L14" s="4"/>
      <c r="M14" s="22"/>
      <c r="N14" s="22"/>
      <c r="O14" s="22"/>
      <c r="P14" s="22"/>
      <c r="Q14" s="22"/>
      <c r="R14" s="22"/>
      <c r="S14" s="22"/>
    </row>
    <row r="15" spans="1:19" s="21" customFormat="1" ht="20.25" customHeight="1" x14ac:dyDescent="0.15">
      <c r="A15" s="94"/>
      <c r="B15" s="330"/>
      <c r="C15" s="335"/>
      <c r="D15" s="336"/>
      <c r="E15" s="330"/>
      <c r="F15" s="330"/>
      <c r="G15" s="335"/>
      <c r="H15" s="336"/>
      <c r="I15" s="330"/>
      <c r="J15" s="331"/>
      <c r="L15" s="52"/>
      <c r="M15" s="22"/>
      <c r="N15" s="22"/>
      <c r="O15" s="22"/>
      <c r="P15" s="22"/>
      <c r="Q15" s="22"/>
      <c r="R15" s="22"/>
      <c r="S15" s="22"/>
    </row>
    <row r="16" spans="1:19" s="21" customFormat="1" ht="20.25" customHeight="1" x14ac:dyDescent="0.15">
      <c r="A16" s="94" t="s">
        <v>264</v>
      </c>
      <c r="B16" s="95" t="s">
        <v>1</v>
      </c>
      <c r="C16" s="95"/>
      <c r="D16" s="95"/>
      <c r="E16" s="95"/>
      <c r="F16" s="95"/>
      <c r="G16" s="95"/>
      <c r="H16" s="95"/>
      <c r="I16" s="95"/>
      <c r="J16" s="96"/>
      <c r="L16" s="4"/>
      <c r="M16" s="22"/>
      <c r="N16" s="22"/>
      <c r="O16" s="22"/>
      <c r="P16" s="22"/>
      <c r="Q16" s="22"/>
      <c r="R16" s="22"/>
      <c r="S16" s="22"/>
    </row>
    <row r="17" spans="1:19" s="21" customFormat="1" ht="20.25" customHeight="1" x14ac:dyDescent="0.15">
      <c r="A17" s="94"/>
      <c r="B17" s="95"/>
      <c r="C17" s="95"/>
      <c r="D17" s="95"/>
      <c r="E17" s="95"/>
      <c r="F17" s="95"/>
      <c r="G17" s="95"/>
      <c r="H17" s="95"/>
      <c r="I17" s="95"/>
      <c r="J17" s="96"/>
      <c r="L17" s="4"/>
      <c r="M17" s="22"/>
      <c r="N17" s="22"/>
      <c r="O17" s="22"/>
      <c r="P17" s="22"/>
      <c r="Q17" s="22"/>
      <c r="R17" s="22"/>
      <c r="S17" s="22"/>
    </row>
    <row r="18" spans="1:19" s="21" customFormat="1" ht="20.25" customHeight="1" x14ac:dyDescent="0.15">
      <c r="A18" s="94" t="s">
        <v>116</v>
      </c>
      <c r="B18" s="95" t="s">
        <v>3</v>
      </c>
      <c r="C18" s="95"/>
      <c r="D18" s="95"/>
      <c r="E18" s="95"/>
      <c r="F18" s="95"/>
      <c r="G18" s="95"/>
      <c r="H18" s="95"/>
      <c r="I18" s="95"/>
      <c r="J18" s="96"/>
      <c r="L18" s="4"/>
      <c r="M18" s="22"/>
      <c r="N18" s="22"/>
      <c r="O18" s="22"/>
      <c r="P18" s="22"/>
      <c r="Q18" s="22"/>
      <c r="R18" s="22"/>
      <c r="S18" s="22"/>
    </row>
    <row r="19" spans="1:19" s="21" customFormat="1" ht="20.25" customHeight="1" x14ac:dyDescent="0.15">
      <c r="A19" s="94" t="s">
        <v>115</v>
      </c>
      <c r="B19" s="95" t="s">
        <v>173</v>
      </c>
      <c r="C19" s="95"/>
      <c r="D19" s="95"/>
      <c r="E19" s="95"/>
      <c r="F19" s="95"/>
      <c r="G19" s="95"/>
      <c r="H19" s="95"/>
      <c r="I19" s="95"/>
      <c r="J19" s="96"/>
      <c r="L19" s="4"/>
      <c r="M19" s="22"/>
      <c r="N19" s="22"/>
      <c r="O19" s="22"/>
      <c r="P19" s="22"/>
      <c r="Q19" s="22"/>
      <c r="R19" s="22"/>
      <c r="S19" s="22"/>
    </row>
    <row r="20" spans="1:19" s="21" customFormat="1" ht="20.25" customHeight="1" x14ac:dyDescent="0.15">
      <c r="A20" s="94"/>
      <c r="B20" s="95"/>
      <c r="C20" s="95"/>
      <c r="D20" s="95"/>
      <c r="E20" s="95"/>
      <c r="F20" s="95"/>
      <c r="G20" s="95"/>
      <c r="H20" s="95"/>
      <c r="I20" s="95"/>
      <c r="J20" s="96"/>
      <c r="L20" s="4"/>
      <c r="M20" s="22"/>
      <c r="N20" s="22"/>
      <c r="O20" s="22"/>
      <c r="P20" s="22"/>
      <c r="Q20" s="22"/>
      <c r="R20" s="22"/>
      <c r="S20" s="22"/>
    </row>
    <row r="21" spans="1:19" s="21" customFormat="1" ht="20.25" customHeight="1" x14ac:dyDescent="0.15">
      <c r="A21" s="94" t="s">
        <v>267</v>
      </c>
      <c r="B21" s="95" t="s">
        <v>2</v>
      </c>
      <c r="C21" s="95"/>
      <c r="D21" s="95"/>
      <c r="E21" s="95"/>
      <c r="F21" s="95"/>
      <c r="G21" s="95"/>
      <c r="H21" s="95"/>
      <c r="I21" s="95"/>
      <c r="J21" s="96"/>
      <c r="L21" s="4"/>
      <c r="M21" s="22"/>
      <c r="N21" s="22"/>
      <c r="O21" s="22"/>
      <c r="P21" s="22"/>
      <c r="Q21" s="22"/>
      <c r="R21" s="22"/>
      <c r="S21" s="22"/>
    </row>
    <row r="22" spans="1:19" s="21" customFormat="1" ht="20.25" customHeight="1" x14ac:dyDescent="0.15">
      <c r="A22" s="94" t="s">
        <v>122</v>
      </c>
      <c r="B22" s="95" t="s">
        <v>50</v>
      </c>
      <c r="C22" s="95"/>
      <c r="D22" s="95"/>
      <c r="E22" s="95"/>
      <c r="F22" s="95"/>
      <c r="G22" s="95"/>
      <c r="H22" s="95"/>
      <c r="I22" s="95"/>
      <c r="J22" s="96"/>
      <c r="L22" s="4"/>
      <c r="M22" s="22"/>
      <c r="N22" s="22"/>
      <c r="O22" s="22"/>
      <c r="P22" s="22"/>
      <c r="Q22" s="22"/>
      <c r="R22" s="22"/>
      <c r="S22" s="22"/>
    </row>
    <row r="23" spans="1:19" s="21" customFormat="1" ht="20.25" customHeight="1" x14ac:dyDescent="0.15">
      <c r="A23" s="94"/>
      <c r="B23" s="95"/>
      <c r="C23" s="95"/>
      <c r="D23" s="95"/>
      <c r="E23" s="95"/>
      <c r="F23" s="95"/>
      <c r="G23" s="95"/>
      <c r="H23" s="95"/>
      <c r="I23" s="95"/>
      <c r="J23" s="96"/>
      <c r="L23" s="4"/>
      <c r="M23" s="22"/>
      <c r="N23" s="22"/>
      <c r="O23" s="22"/>
      <c r="P23" s="22"/>
      <c r="Q23" s="22"/>
      <c r="R23" s="22"/>
      <c r="S23" s="22"/>
    </row>
    <row r="24" spans="1:19" s="21" customFormat="1" ht="20.25" customHeight="1" x14ac:dyDescent="0.15">
      <c r="A24" s="94"/>
      <c r="B24" s="95"/>
      <c r="C24" s="95"/>
      <c r="D24" s="95"/>
      <c r="E24" s="95"/>
      <c r="F24" s="95"/>
      <c r="G24" s="95"/>
      <c r="H24" s="95"/>
      <c r="I24" s="95"/>
      <c r="J24" s="96"/>
      <c r="L24" s="4"/>
      <c r="M24" s="22"/>
      <c r="N24" s="22"/>
      <c r="O24" s="22"/>
      <c r="P24" s="22"/>
      <c r="Q24" s="22"/>
      <c r="R24" s="22"/>
      <c r="S24" s="22"/>
    </row>
    <row r="25" spans="1:19" s="26" customFormat="1" ht="2.25" customHeight="1" x14ac:dyDescent="0.3">
      <c r="A25" s="23"/>
      <c r="B25" s="24"/>
      <c r="C25" s="24"/>
      <c r="D25" s="24"/>
      <c r="E25" s="24"/>
      <c r="F25" s="24"/>
      <c r="G25" s="24"/>
      <c r="H25" s="24"/>
      <c r="I25" s="24"/>
      <c r="J25" s="25"/>
      <c r="L25" s="16"/>
      <c r="M25" s="17"/>
      <c r="N25" s="17"/>
      <c r="O25" s="17"/>
      <c r="P25" s="17"/>
      <c r="Q25" s="17"/>
      <c r="R25" s="17"/>
      <c r="S25" s="17"/>
    </row>
    <row r="26" spans="1:19" s="26" customFormat="1" ht="17.25" x14ac:dyDescent="0.3">
      <c r="L26" s="16"/>
      <c r="M26" s="17"/>
      <c r="N26" s="17"/>
      <c r="O26" s="17"/>
      <c r="P26" s="17"/>
      <c r="Q26" s="17"/>
      <c r="R26" s="17"/>
      <c r="S26" s="17"/>
    </row>
    <row r="27" spans="1:19" s="26" customFormat="1" ht="17.25" x14ac:dyDescent="0.3">
      <c r="L27" s="16"/>
      <c r="M27" s="17"/>
      <c r="N27" s="17"/>
      <c r="O27" s="17"/>
      <c r="P27" s="17"/>
      <c r="Q27" s="17"/>
      <c r="R27" s="17"/>
      <c r="S27" s="17"/>
    </row>
    <row r="28" spans="1:19" s="26" customFormat="1" ht="17.25" x14ac:dyDescent="0.3">
      <c r="L28" s="16"/>
      <c r="M28" s="17"/>
      <c r="N28" s="17"/>
      <c r="O28" s="17"/>
      <c r="P28" s="17"/>
      <c r="Q28" s="17"/>
      <c r="R28" s="17"/>
      <c r="S28" s="17"/>
    </row>
    <row r="29" spans="1:19" s="26" customFormat="1" ht="17.25" x14ac:dyDescent="0.3">
      <c r="L29" s="16"/>
      <c r="M29" s="17"/>
      <c r="N29" s="17"/>
      <c r="O29" s="17"/>
      <c r="P29" s="17"/>
      <c r="Q29" s="17"/>
      <c r="R29" s="17"/>
      <c r="S29" s="17"/>
    </row>
    <row r="30" spans="1:19" s="26" customFormat="1" ht="17.25" x14ac:dyDescent="0.3">
      <c r="L30" s="16"/>
      <c r="M30" s="17"/>
      <c r="N30" s="17"/>
      <c r="O30" s="17"/>
      <c r="P30" s="17"/>
      <c r="Q30" s="17"/>
      <c r="R30" s="17"/>
      <c r="S30" s="17"/>
    </row>
    <row r="31" spans="1:19" s="26" customFormat="1" ht="17.25" x14ac:dyDescent="0.3">
      <c r="L31" s="16"/>
      <c r="M31" s="17"/>
      <c r="N31" s="17"/>
      <c r="O31" s="17"/>
      <c r="P31" s="17"/>
      <c r="Q31" s="17"/>
      <c r="R31" s="17"/>
      <c r="S31" s="17"/>
    </row>
    <row r="32" spans="1:19" s="26" customFormat="1" ht="17.25" x14ac:dyDescent="0.3">
      <c r="L32" s="16"/>
      <c r="M32" s="17"/>
      <c r="N32" s="17"/>
      <c r="O32" s="17"/>
      <c r="P32" s="17"/>
      <c r="Q32" s="17"/>
      <c r="R32" s="17"/>
      <c r="S32" s="17"/>
    </row>
    <row r="33" spans="12:19" s="26" customFormat="1" ht="17.25" x14ac:dyDescent="0.3">
      <c r="L33" s="16"/>
      <c r="M33" s="17"/>
      <c r="N33" s="17"/>
      <c r="O33" s="17"/>
      <c r="P33" s="17"/>
      <c r="Q33" s="17"/>
      <c r="R33" s="17"/>
      <c r="S33" s="17"/>
    </row>
    <row r="34" spans="12:19" s="26" customFormat="1" ht="17.25" x14ac:dyDescent="0.3">
      <c r="L34" s="16"/>
      <c r="M34" s="17"/>
      <c r="N34" s="17"/>
      <c r="O34" s="17"/>
      <c r="P34" s="17"/>
      <c r="Q34" s="17"/>
      <c r="R34" s="17"/>
      <c r="S34" s="17"/>
    </row>
    <row r="35" spans="12:19" s="26" customFormat="1" ht="17.25" x14ac:dyDescent="0.3">
      <c r="L35" s="16"/>
      <c r="M35" s="17"/>
      <c r="N35" s="17"/>
      <c r="O35" s="17"/>
      <c r="P35" s="17"/>
      <c r="Q35" s="17"/>
      <c r="R35" s="17"/>
      <c r="S35" s="17"/>
    </row>
  </sheetData>
  <mergeCells count="3">
    <mergeCell ref="A1:J1"/>
    <mergeCell ref="B8:E8"/>
    <mergeCell ref="F8:I8"/>
  </mergeCells>
  <phoneticPr fontId="32" type="noConversion"/>
  <pageMargins left="0.86597222089767456" right="0.51166665554046631" top="0.94486111402511597" bottom="0.55097222328186035" header="0.51166665554046631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5"/>
  <sheetViews>
    <sheetView zoomScale="90" zoomScaleNormal="90" zoomScaleSheetLayoutView="75" workbookViewId="0">
      <selection activeCell="C37" sqref="C37"/>
    </sheetView>
  </sheetViews>
  <sheetFormatPr defaultColWidth="8.88671875" defaultRowHeight="16.5" x14ac:dyDescent="0.3"/>
  <cols>
    <col min="1" max="1" width="15.44140625" style="237" customWidth="1"/>
    <col min="2" max="2" width="12.77734375" style="237" customWidth="1"/>
    <col min="3" max="3" width="15.109375" style="239" customWidth="1"/>
    <col min="4" max="5" width="14.109375" style="237" customWidth="1"/>
    <col min="6" max="6" width="9.88671875" style="237" customWidth="1"/>
    <col min="7" max="7" width="2.77734375" style="237" customWidth="1"/>
    <col min="8" max="8" width="13.5546875" style="237" customWidth="1"/>
    <col min="9" max="9" width="11.5546875" style="239" customWidth="1"/>
    <col min="10" max="10" width="19.109375" style="239" customWidth="1"/>
    <col min="11" max="11" width="13.109375" style="237" customWidth="1"/>
    <col min="12" max="12" width="14" style="237" customWidth="1"/>
    <col min="13" max="13" width="9.6640625" style="238" customWidth="1"/>
    <col min="14" max="14" width="10.88671875" style="237" bestFit="1" customWidth="1"/>
    <col min="15" max="15" width="11.5546875" style="237" customWidth="1"/>
    <col min="16" max="16" width="10.88671875" style="237" bestFit="1" customWidth="1"/>
    <col min="17" max="16384" width="8.88671875" style="237"/>
  </cols>
  <sheetData>
    <row r="1" spans="1:16" ht="28.5" customHeight="1" x14ac:dyDescent="0.3">
      <c r="A1" s="529" t="s">
        <v>314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</row>
    <row r="2" spans="1:16" s="292" customFormat="1" ht="13.5" customHeight="1" x14ac:dyDescent="0.2">
      <c r="A2" s="408"/>
      <c r="B2" s="408"/>
      <c r="C2" s="409"/>
      <c r="D2" s="408"/>
      <c r="E2" s="410"/>
      <c r="F2" s="411" t="s">
        <v>286</v>
      </c>
      <c r="G2" s="408"/>
      <c r="H2" s="408"/>
      <c r="I2" s="409"/>
      <c r="J2" s="409"/>
      <c r="K2" s="412"/>
      <c r="L2" s="412"/>
      <c r="M2" s="411" t="s">
        <v>286</v>
      </c>
    </row>
    <row r="3" spans="1:16" s="250" customFormat="1" ht="16.5" customHeight="1" x14ac:dyDescent="0.15">
      <c r="A3" s="539" t="s">
        <v>187</v>
      </c>
      <c r="B3" s="540"/>
      <c r="C3" s="540"/>
      <c r="D3" s="530" t="str">
        <f>세입명세서!D3</f>
        <v>2022년본예산(A)</v>
      </c>
      <c r="E3" s="530" t="str">
        <f>세입명세서!E3</f>
        <v>2022년 1차추경(B)</v>
      </c>
      <c r="F3" s="532" t="s">
        <v>101</v>
      </c>
      <c r="G3" s="247"/>
      <c r="H3" s="536" t="s">
        <v>187</v>
      </c>
      <c r="I3" s="537"/>
      <c r="J3" s="538"/>
      <c r="K3" s="530" t="str">
        <f>세출명세서!D3</f>
        <v>2022년본예산(A)</v>
      </c>
      <c r="L3" s="530" t="str">
        <f>세출명세서!E3</f>
        <v>2022년 1차추경(B)</v>
      </c>
      <c r="M3" s="532" t="s">
        <v>198</v>
      </c>
    </row>
    <row r="4" spans="1:16" s="250" customFormat="1" ht="16.5" customHeight="1" x14ac:dyDescent="0.15">
      <c r="A4" s="413" t="s">
        <v>26</v>
      </c>
      <c r="B4" s="414" t="s">
        <v>5</v>
      </c>
      <c r="C4" s="415" t="s">
        <v>29</v>
      </c>
      <c r="D4" s="531"/>
      <c r="E4" s="531"/>
      <c r="F4" s="533"/>
      <c r="G4" s="247"/>
      <c r="H4" s="416" t="s">
        <v>26</v>
      </c>
      <c r="I4" s="417" t="s">
        <v>5</v>
      </c>
      <c r="J4" s="417" t="s">
        <v>29</v>
      </c>
      <c r="K4" s="531"/>
      <c r="L4" s="531"/>
      <c r="M4" s="533"/>
    </row>
    <row r="5" spans="1:16" s="250" customFormat="1" ht="25.5" customHeight="1" x14ac:dyDescent="0.15">
      <c r="A5" s="541" t="s">
        <v>277</v>
      </c>
      <c r="B5" s="542"/>
      <c r="C5" s="542"/>
      <c r="D5" s="418">
        <f>ROUNDDOWN(세입명세서!D5,-3)/1000</f>
        <v>712614</v>
      </c>
      <c r="E5" s="418">
        <f>ROUNDDOWN(세입명세서!E5,-3)/1000</f>
        <v>738014</v>
      </c>
      <c r="F5" s="288">
        <f t="shared" ref="F5:F24" si="0">E5-D5</f>
        <v>25400</v>
      </c>
      <c r="G5" s="247"/>
      <c r="H5" s="536" t="s">
        <v>272</v>
      </c>
      <c r="I5" s="537"/>
      <c r="J5" s="538"/>
      <c r="K5" s="419">
        <f>ROUNDDOWN(세출명세서!D5,-3)/1000</f>
        <v>712614</v>
      </c>
      <c r="L5" s="420">
        <f>ROUNDDOWN(세출명세서!E5,-3)/1000</f>
        <v>738014</v>
      </c>
      <c r="M5" s="421">
        <f t="shared" ref="M5:M37" si="1">L5-K5</f>
        <v>25400</v>
      </c>
      <c r="N5" s="291"/>
      <c r="O5" s="27"/>
    </row>
    <row r="6" spans="1:16" s="250" customFormat="1" ht="18" customHeight="1" x14ac:dyDescent="0.15">
      <c r="A6" s="295" t="s">
        <v>103</v>
      </c>
      <c r="B6" s="422" t="s">
        <v>105</v>
      </c>
      <c r="C6" s="423" t="s">
        <v>40</v>
      </c>
      <c r="D6" s="289">
        <f>+D7</f>
        <v>71200</v>
      </c>
      <c r="E6" s="289">
        <f>+E7</f>
        <v>71200</v>
      </c>
      <c r="F6" s="288">
        <f t="shared" si="0"/>
        <v>0</v>
      </c>
      <c r="G6" s="247"/>
      <c r="H6" s="280" t="s">
        <v>276</v>
      </c>
      <c r="I6" s="534" t="s">
        <v>39</v>
      </c>
      <c r="J6" s="535"/>
      <c r="K6" s="424">
        <f>SUM(K7:K19)</f>
        <v>616287.70000000007</v>
      </c>
      <c r="L6" s="424">
        <f>SUM(L7:L19)</f>
        <v>613720.69000000006</v>
      </c>
      <c r="M6" s="288">
        <f t="shared" si="1"/>
        <v>-2567.0100000000093</v>
      </c>
      <c r="N6" s="264"/>
      <c r="O6" s="440"/>
      <c r="P6" s="251"/>
    </row>
    <row r="7" spans="1:16" s="250" customFormat="1" ht="18" customHeight="1" x14ac:dyDescent="0.15">
      <c r="A7" s="267"/>
      <c r="B7" s="281"/>
      <c r="C7" s="290" t="s">
        <v>107</v>
      </c>
      <c r="D7" s="289">
        <f>세입명세서!D8/1000</f>
        <v>71200</v>
      </c>
      <c r="E7" s="289">
        <f>세입명세서!E8/1000</f>
        <v>71200</v>
      </c>
      <c r="F7" s="288">
        <f t="shared" si="0"/>
        <v>0</v>
      </c>
      <c r="G7" s="247"/>
      <c r="H7" s="280"/>
      <c r="I7" s="258" t="s">
        <v>288</v>
      </c>
      <c r="J7" s="285" t="s">
        <v>292</v>
      </c>
      <c r="K7" s="265">
        <f>세출명세서!D8/1000</f>
        <v>323667.34000000003</v>
      </c>
      <c r="L7" s="265">
        <f>세출명세서!E8/1000</f>
        <v>320805</v>
      </c>
      <c r="M7" s="303">
        <f t="shared" si="1"/>
        <v>-2862.3400000000256</v>
      </c>
      <c r="N7" s="264"/>
      <c r="O7" s="263"/>
      <c r="P7" s="251"/>
    </row>
    <row r="8" spans="1:16" s="250" customFormat="1" ht="18" customHeight="1" x14ac:dyDescent="0.15">
      <c r="A8" s="295" t="s">
        <v>106</v>
      </c>
      <c r="B8" s="422" t="s">
        <v>88</v>
      </c>
      <c r="C8" s="423" t="s">
        <v>40</v>
      </c>
      <c r="D8" s="289">
        <f>SUM(D9:D12)</f>
        <v>618531.9</v>
      </c>
      <c r="E8" s="289">
        <f>SUM(E9:E12)</f>
        <v>615423.09</v>
      </c>
      <c r="F8" s="425">
        <f>세입명세서!F12/1000</f>
        <v>-3108.81</v>
      </c>
      <c r="G8" s="247"/>
      <c r="H8" s="280"/>
      <c r="I8" s="258"/>
      <c r="J8" s="282" t="s">
        <v>270</v>
      </c>
      <c r="K8" s="265">
        <f>세출명세서!D10/1000</f>
        <v>168987.14</v>
      </c>
      <c r="L8" s="265">
        <f>세출명세서!E10/1000</f>
        <v>169054.32</v>
      </c>
      <c r="M8" s="303">
        <f t="shared" si="1"/>
        <v>67.179999999993015</v>
      </c>
      <c r="N8" s="248"/>
      <c r="O8" s="247"/>
    </row>
    <row r="9" spans="1:16" s="250" customFormat="1" ht="18" customHeight="1" x14ac:dyDescent="0.15">
      <c r="A9" s="259"/>
      <c r="B9" s="275"/>
      <c r="C9" s="315" t="s">
        <v>111</v>
      </c>
      <c r="D9" s="293">
        <f>세입명세서!D14/1000</f>
        <v>0</v>
      </c>
      <c r="E9" s="293">
        <f>세입명세서!E14/1000</f>
        <v>0</v>
      </c>
      <c r="F9" s="314">
        <f>E9-D9</f>
        <v>0</v>
      </c>
      <c r="G9" s="247"/>
      <c r="H9" s="280"/>
      <c r="I9" s="258"/>
      <c r="J9" s="282" t="s">
        <v>156</v>
      </c>
      <c r="K9" s="256">
        <f>세출명세서!D17/1000</f>
        <v>43754.559999999998</v>
      </c>
      <c r="L9" s="256">
        <f>세출명세서!E17/1000</f>
        <v>44041.62</v>
      </c>
      <c r="M9" s="273">
        <f t="shared" si="1"/>
        <v>287.06000000000495</v>
      </c>
      <c r="N9" s="248"/>
      <c r="O9" s="247"/>
    </row>
    <row r="10" spans="1:16" s="250" customFormat="1" ht="18" customHeight="1" x14ac:dyDescent="0.15">
      <c r="A10" s="259"/>
      <c r="B10" s="275"/>
      <c r="C10" s="257" t="s">
        <v>97</v>
      </c>
      <c r="D10" s="274">
        <f>세입명세서!D17/1000</f>
        <v>62831.648000000001</v>
      </c>
      <c r="E10" s="274">
        <f>세입명세서!E17/1000</f>
        <v>62686.305999999997</v>
      </c>
      <c r="F10" s="273">
        <f t="shared" si="0"/>
        <v>-145.34200000000419</v>
      </c>
      <c r="G10" s="247"/>
      <c r="H10" s="280"/>
      <c r="I10" s="258"/>
      <c r="J10" s="282" t="s">
        <v>98</v>
      </c>
      <c r="K10" s="256">
        <f>세출명세서!D20/1000</f>
        <v>45810.86</v>
      </c>
      <c r="L10" s="256">
        <f>세출명세서!E20/1000</f>
        <v>45551.91</v>
      </c>
      <c r="M10" s="273">
        <f t="shared" si="1"/>
        <v>-258.94999999999709</v>
      </c>
      <c r="N10" s="248"/>
      <c r="O10" s="247"/>
    </row>
    <row r="11" spans="1:16" s="250" customFormat="1" ht="18" customHeight="1" x14ac:dyDescent="0.15">
      <c r="A11" s="259"/>
      <c r="B11" s="275"/>
      <c r="C11" s="257" t="s">
        <v>99</v>
      </c>
      <c r="D11" s="274">
        <f>세입명세서!D22/1000</f>
        <v>555700.25199999998</v>
      </c>
      <c r="E11" s="274">
        <f>세입명세서!E22/1000</f>
        <v>552736.78399999999</v>
      </c>
      <c r="F11" s="273">
        <f t="shared" si="0"/>
        <v>-2963.4679999999935</v>
      </c>
      <c r="G11" s="247"/>
      <c r="H11" s="280"/>
      <c r="I11" s="258"/>
      <c r="J11" s="279" t="s">
        <v>94</v>
      </c>
      <c r="K11" s="260">
        <f>세출명세서!D26/1000</f>
        <v>1340</v>
      </c>
      <c r="L11" s="260">
        <f>세출명세서!E26/1000</f>
        <v>1340</v>
      </c>
      <c r="M11" s="283">
        <f t="shared" si="1"/>
        <v>0</v>
      </c>
      <c r="N11" s="248"/>
      <c r="O11" s="440"/>
    </row>
    <row r="12" spans="1:16" s="250" customFormat="1" ht="18" customHeight="1" x14ac:dyDescent="0.15">
      <c r="A12" s="259"/>
      <c r="B12" s="275"/>
      <c r="C12" s="258" t="s">
        <v>108</v>
      </c>
      <c r="D12" s="293">
        <f>세입명세서!D28/1000</f>
        <v>0</v>
      </c>
      <c r="E12" s="293">
        <f>세입명세서!E28/1000</f>
        <v>0</v>
      </c>
      <c r="F12" s="294">
        <f t="shared" si="0"/>
        <v>0</v>
      </c>
      <c r="G12" s="247"/>
      <c r="H12" s="280"/>
      <c r="I12" s="278" t="s">
        <v>95</v>
      </c>
      <c r="J12" s="287" t="s">
        <v>90</v>
      </c>
      <c r="K12" s="286">
        <f>세출명세서!D32/1000</f>
        <v>520</v>
      </c>
      <c r="L12" s="286">
        <f>세출명세서!E32/1000</f>
        <v>520</v>
      </c>
      <c r="M12" s="304">
        <f t="shared" si="1"/>
        <v>0</v>
      </c>
      <c r="N12" s="248"/>
      <c r="O12" s="247"/>
    </row>
    <row r="13" spans="1:16" s="250" customFormat="1" ht="18" customHeight="1" x14ac:dyDescent="0.15">
      <c r="A13" s="295" t="s">
        <v>92</v>
      </c>
      <c r="B13" s="422" t="s">
        <v>91</v>
      </c>
      <c r="C13" s="423" t="s">
        <v>40</v>
      </c>
      <c r="D13" s="289">
        <f>+D14+D15</f>
        <v>7400</v>
      </c>
      <c r="E13" s="289">
        <f>+E14+E15</f>
        <v>7400</v>
      </c>
      <c r="F13" s="288">
        <f t="shared" si="0"/>
        <v>0</v>
      </c>
      <c r="G13" s="247"/>
      <c r="H13" s="280"/>
      <c r="I13" s="262"/>
      <c r="J13" s="279" t="s">
        <v>285</v>
      </c>
      <c r="K13" s="260">
        <f>세출명세서!D37/1000</f>
        <v>1600</v>
      </c>
      <c r="L13" s="260">
        <f>세출명세서!E37/1000</f>
        <v>1600</v>
      </c>
      <c r="M13" s="283">
        <f t="shared" si="1"/>
        <v>0</v>
      </c>
      <c r="N13" s="248"/>
      <c r="O13" s="247"/>
    </row>
    <row r="14" spans="1:16" s="250" customFormat="1" ht="18" customHeight="1" x14ac:dyDescent="0.15">
      <c r="A14" s="259"/>
      <c r="B14" s="275"/>
      <c r="C14" s="278" t="s">
        <v>100</v>
      </c>
      <c r="D14" s="277">
        <f>세입명세서!D32/1000</f>
        <v>1600</v>
      </c>
      <c r="E14" s="277">
        <f>세입명세서!E32/1000</f>
        <v>5600</v>
      </c>
      <c r="F14" s="276">
        <f t="shared" si="0"/>
        <v>4000</v>
      </c>
      <c r="G14" s="247"/>
      <c r="H14" s="280"/>
      <c r="I14" s="258" t="s">
        <v>274</v>
      </c>
      <c r="J14" s="285" t="s">
        <v>280</v>
      </c>
      <c r="K14" s="265">
        <f>세출명세서!D42/1000</f>
        <v>1000</v>
      </c>
      <c r="L14" s="265">
        <f>세출명세서!E42/1000</f>
        <v>1000</v>
      </c>
      <c r="M14" s="303">
        <f t="shared" si="1"/>
        <v>0</v>
      </c>
      <c r="N14" s="248"/>
      <c r="O14" s="247"/>
    </row>
    <row r="15" spans="1:16" s="250" customFormat="1" ht="18" customHeight="1" x14ac:dyDescent="0.15">
      <c r="A15" s="267"/>
      <c r="B15" s="281"/>
      <c r="C15" s="261" t="s">
        <v>89</v>
      </c>
      <c r="D15" s="284">
        <f>세입명세서!D37/1000</f>
        <v>5800</v>
      </c>
      <c r="E15" s="284">
        <f>세입명세서!E37/1000</f>
        <v>1800</v>
      </c>
      <c r="F15" s="283">
        <f t="shared" si="0"/>
        <v>-4000</v>
      </c>
      <c r="G15" s="247"/>
      <c r="H15" s="280"/>
      <c r="I15" s="258"/>
      <c r="J15" s="282" t="s">
        <v>96</v>
      </c>
      <c r="K15" s="256">
        <f>세출명세서!D45/1000</f>
        <v>7327.8</v>
      </c>
      <c r="L15" s="256">
        <f>세출명세서!E45/1000</f>
        <v>7527.84</v>
      </c>
      <c r="M15" s="273">
        <f t="shared" si="1"/>
        <v>200.03999999999996</v>
      </c>
      <c r="N15" s="248"/>
      <c r="O15" s="247"/>
    </row>
    <row r="16" spans="1:16" s="250" customFormat="1" ht="18" customHeight="1" x14ac:dyDescent="0.15">
      <c r="A16" s="295" t="s">
        <v>265</v>
      </c>
      <c r="B16" s="422" t="s">
        <v>268</v>
      </c>
      <c r="C16" s="423" t="s">
        <v>40</v>
      </c>
      <c r="D16" s="289">
        <f>D17</f>
        <v>1000</v>
      </c>
      <c r="E16" s="289">
        <f>E17</f>
        <v>1000</v>
      </c>
      <c r="F16" s="288">
        <f t="shared" si="0"/>
        <v>0</v>
      </c>
      <c r="G16" s="247"/>
      <c r="H16" s="280"/>
      <c r="I16" s="258"/>
      <c r="J16" s="282" t="s">
        <v>93</v>
      </c>
      <c r="K16" s="256">
        <f>세출명세서!D58/1000</f>
        <v>8460</v>
      </c>
      <c r="L16" s="256">
        <f>세출명세서!E58/1000</f>
        <v>8460</v>
      </c>
      <c r="M16" s="273">
        <f t="shared" si="1"/>
        <v>0</v>
      </c>
      <c r="N16" s="248"/>
      <c r="O16" s="247"/>
    </row>
    <row r="17" spans="1:17" s="250" customFormat="1" ht="18" customHeight="1" x14ac:dyDescent="0.15">
      <c r="A17" s="267"/>
      <c r="B17" s="281"/>
      <c r="C17" s="261" t="s">
        <v>141</v>
      </c>
      <c r="D17" s="284">
        <f>세입명세서!D42/1000</f>
        <v>1000</v>
      </c>
      <c r="E17" s="284">
        <f>세입명세서!E42/1000</f>
        <v>1000</v>
      </c>
      <c r="F17" s="283">
        <f t="shared" si="0"/>
        <v>0</v>
      </c>
      <c r="G17" s="247"/>
      <c r="H17" s="280"/>
      <c r="I17" s="258"/>
      <c r="J17" s="282" t="s">
        <v>87</v>
      </c>
      <c r="K17" s="256">
        <f>세출명세서!D63/1000</f>
        <v>4020</v>
      </c>
      <c r="L17" s="256">
        <f>세출명세서!E63/1000</f>
        <v>4020</v>
      </c>
      <c r="M17" s="273">
        <f t="shared" si="1"/>
        <v>0</v>
      </c>
      <c r="N17" s="248"/>
      <c r="O17" s="247"/>
    </row>
    <row r="18" spans="1:17" s="250" customFormat="1" ht="18" customHeight="1" x14ac:dyDescent="0.15">
      <c r="A18" s="295" t="s">
        <v>271</v>
      </c>
      <c r="B18" s="422" t="s">
        <v>275</v>
      </c>
      <c r="C18" s="423" t="s">
        <v>40</v>
      </c>
      <c r="D18" s="289">
        <f>+D19+D20</f>
        <v>6983</v>
      </c>
      <c r="E18" s="289">
        <f>+E19+E20</f>
        <v>35491.392999999996</v>
      </c>
      <c r="F18" s="288">
        <f t="shared" si="0"/>
        <v>28508.392999999996</v>
      </c>
      <c r="G18" s="247"/>
      <c r="H18" s="280"/>
      <c r="I18" s="258"/>
      <c r="J18" s="282" t="s">
        <v>278</v>
      </c>
      <c r="K18" s="256">
        <f>세출명세서!D77/1000</f>
        <v>8800</v>
      </c>
      <c r="L18" s="256">
        <f>세출명세서!E77/1000</f>
        <v>8800</v>
      </c>
      <c r="M18" s="273">
        <f t="shared" si="1"/>
        <v>0</v>
      </c>
      <c r="N18" s="248"/>
      <c r="O18" s="247"/>
    </row>
    <row r="19" spans="1:17" s="250" customFormat="1" ht="18" customHeight="1" x14ac:dyDescent="0.15">
      <c r="A19" s="259"/>
      <c r="B19" s="275"/>
      <c r="C19" s="278" t="s">
        <v>86</v>
      </c>
      <c r="D19" s="277">
        <f>세입명세서!D47/1000</f>
        <v>4253</v>
      </c>
      <c r="E19" s="277">
        <f>세입명세서!E47/1000</f>
        <v>27470.171999999999</v>
      </c>
      <c r="F19" s="276">
        <f t="shared" si="0"/>
        <v>23217.171999999999</v>
      </c>
      <c r="G19" s="247"/>
      <c r="H19" s="280"/>
      <c r="I19" s="262"/>
      <c r="J19" s="279" t="s">
        <v>85</v>
      </c>
      <c r="K19" s="260">
        <f>세출명세서!D82/1000</f>
        <v>1000</v>
      </c>
      <c r="L19" s="260">
        <f>세출명세서!E82/1000</f>
        <v>1000</v>
      </c>
      <c r="M19" s="283">
        <f t="shared" si="1"/>
        <v>0</v>
      </c>
      <c r="N19" s="248"/>
      <c r="O19" s="247"/>
    </row>
    <row r="20" spans="1:17" s="250" customFormat="1" ht="18" customHeight="1" x14ac:dyDescent="0.15">
      <c r="A20" s="267"/>
      <c r="B20" s="281"/>
      <c r="C20" s="257" t="s">
        <v>148</v>
      </c>
      <c r="D20" s="274">
        <f>세입명세서!D49/1000</f>
        <v>2730</v>
      </c>
      <c r="E20" s="274">
        <f>세입명세서!E49/1000</f>
        <v>8021.2209999999995</v>
      </c>
      <c r="F20" s="273">
        <f t="shared" si="0"/>
        <v>5291.2209999999995</v>
      </c>
      <c r="G20" s="247"/>
      <c r="H20" s="295" t="s">
        <v>84</v>
      </c>
      <c r="I20" s="426" t="s">
        <v>39</v>
      </c>
      <c r="J20" s="427"/>
      <c r="K20" s="428">
        <f>+K21+K22+K23</f>
        <v>16455.2</v>
      </c>
      <c r="L20" s="428">
        <f>+L21+L22+L23</f>
        <v>20455.2</v>
      </c>
      <c r="M20" s="425">
        <f t="shared" si="1"/>
        <v>4000</v>
      </c>
      <c r="N20" s="248"/>
      <c r="O20" s="440"/>
    </row>
    <row r="21" spans="1:17" s="250" customFormat="1" ht="18" customHeight="1" x14ac:dyDescent="0.15">
      <c r="A21" s="295" t="s">
        <v>239</v>
      </c>
      <c r="B21" s="422" t="s">
        <v>238</v>
      </c>
      <c r="C21" s="423" t="s">
        <v>40</v>
      </c>
      <c r="D21" s="289">
        <f>+D22+D23+D24</f>
        <v>7500</v>
      </c>
      <c r="E21" s="289">
        <f>+E22+E23+E24</f>
        <v>7500</v>
      </c>
      <c r="F21" s="288">
        <f t="shared" si="0"/>
        <v>0</v>
      </c>
      <c r="G21" s="247"/>
      <c r="H21" s="259"/>
      <c r="I21" s="258" t="s">
        <v>235</v>
      </c>
      <c r="J21" s="266" t="s">
        <v>232</v>
      </c>
      <c r="K21" s="265">
        <f>세출명세서!D90/1000</f>
        <v>8000</v>
      </c>
      <c r="L21" s="265">
        <f>세출명세서!E90/1000</f>
        <v>8000</v>
      </c>
      <c r="M21" s="303">
        <f t="shared" si="1"/>
        <v>0</v>
      </c>
      <c r="N21" s="248"/>
      <c r="O21" s="247"/>
    </row>
    <row r="22" spans="1:17" s="250" customFormat="1" ht="18" customHeight="1" x14ac:dyDescent="0.15">
      <c r="A22" s="259"/>
      <c r="B22" s="275"/>
      <c r="C22" s="278" t="s">
        <v>83</v>
      </c>
      <c r="D22" s="277"/>
      <c r="E22" s="277"/>
      <c r="F22" s="276">
        <f t="shared" si="0"/>
        <v>0</v>
      </c>
      <c r="G22" s="247"/>
      <c r="H22" s="259"/>
      <c r="I22" s="258"/>
      <c r="J22" s="257" t="s">
        <v>81</v>
      </c>
      <c r="K22" s="265">
        <f>세출명세서!D93/1000</f>
        <v>5000</v>
      </c>
      <c r="L22" s="265">
        <f>세출명세서!E93/1000</f>
        <v>9000</v>
      </c>
      <c r="M22" s="303">
        <f t="shared" si="1"/>
        <v>4000</v>
      </c>
      <c r="N22" s="248"/>
      <c r="O22" s="247"/>
    </row>
    <row r="23" spans="1:17" s="250" customFormat="1" ht="18" customHeight="1" x14ac:dyDescent="0.15">
      <c r="A23" s="259"/>
      <c r="B23" s="275"/>
      <c r="C23" s="257" t="s">
        <v>152</v>
      </c>
      <c r="D23" s="274">
        <f>세입명세서!D55/1000</f>
        <v>100</v>
      </c>
      <c r="E23" s="274">
        <f>세입명세서!E55/1000</f>
        <v>100</v>
      </c>
      <c r="F23" s="273">
        <f t="shared" si="0"/>
        <v>0</v>
      </c>
      <c r="G23" s="247"/>
      <c r="H23" s="267"/>
      <c r="I23" s="262"/>
      <c r="J23" s="261" t="s">
        <v>79</v>
      </c>
      <c r="K23" s="265">
        <f>세출명세서!D97/1000</f>
        <v>3455.2</v>
      </c>
      <c r="L23" s="265">
        <f>세출명세서!E97/1000</f>
        <v>3455.2</v>
      </c>
      <c r="M23" s="303">
        <f t="shared" si="1"/>
        <v>0</v>
      </c>
      <c r="N23" s="248"/>
      <c r="O23" s="247"/>
    </row>
    <row r="24" spans="1:17" s="250" customFormat="1" ht="18" customHeight="1" x14ac:dyDescent="0.15">
      <c r="A24" s="272"/>
      <c r="B24" s="271"/>
      <c r="C24" s="270" t="s">
        <v>80</v>
      </c>
      <c r="D24" s="269">
        <f>세입명세서!D58/1000</f>
        <v>7400</v>
      </c>
      <c r="E24" s="269">
        <f>세입명세서!E58/1000</f>
        <v>7400</v>
      </c>
      <c r="F24" s="268">
        <f t="shared" si="0"/>
        <v>0</v>
      </c>
      <c r="G24" s="247"/>
      <c r="H24" s="295" t="s">
        <v>261</v>
      </c>
      <c r="I24" s="429" t="s">
        <v>39</v>
      </c>
      <c r="J24" s="430"/>
      <c r="K24" s="428">
        <f>SUM(K25:K32)</f>
        <v>67620</v>
      </c>
      <c r="L24" s="428">
        <f>SUM(L25:L32)</f>
        <v>69820</v>
      </c>
      <c r="M24" s="425">
        <f>L24-K24</f>
        <v>2200</v>
      </c>
      <c r="N24" s="248"/>
      <c r="O24" s="440"/>
    </row>
    <row r="25" spans="1:17" s="250" customFormat="1" ht="18" customHeight="1" x14ac:dyDescent="0.15">
      <c r="A25" s="247"/>
      <c r="B25" s="247"/>
      <c r="C25" s="247"/>
      <c r="D25" s="247"/>
      <c r="E25" s="247"/>
      <c r="F25" s="247"/>
      <c r="G25" s="247"/>
      <c r="H25" s="259"/>
      <c r="I25" s="258" t="s">
        <v>236</v>
      </c>
      <c r="J25" s="266" t="s">
        <v>260</v>
      </c>
      <c r="K25" s="265">
        <f>세출명세서!D104/1000</f>
        <v>51400</v>
      </c>
      <c r="L25" s="265">
        <f>세출명세서!E104/1000</f>
        <v>51400</v>
      </c>
      <c r="M25" s="303">
        <f t="shared" si="1"/>
        <v>0</v>
      </c>
      <c r="N25" s="248"/>
      <c r="O25" s="440"/>
      <c r="Q25" s="53"/>
    </row>
    <row r="26" spans="1:17" s="250" customFormat="1" ht="18" customHeight="1" x14ac:dyDescent="0.15">
      <c r="A26" s="431"/>
      <c r="B26" s="431"/>
      <c r="C26" s="432"/>
      <c r="D26" s="433"/>
      <c r="E26" s="433"/>
      <c r="F26" s="433"/>
      <c r="G26" s="247"/>
      <c r="H26" s="259"/>
      <c r="I26" s="258"/>
      <c r="J26" s="257" t="s">
        <v>82</v>
      </c>
      <c r="K26" s="256">
        <f>세출명세서!D112/1000</f>
        <v>1200</v>
      </c>
      <c r="L26" s="256">
        <f>세출명세서!E112/1000</f>
        <v>1600</v>
      </c>
      <c r="M26" s="273">
        <f t="shared" si="1"/>
        <v>400</v>
      </c>
      <c r="N26" s="248"/>
      <c r="O26" s="247"/>
    </row>
    <row r="27" spans="1:17" s="250" customFormat="1" ht="18" customHeight="1" x14ac:dyDescent="0.15">
      <c r="A27" s="431"/>
      <c r="B27" s="431"/>
      <c r="C27" s="434"/>
      <c r="D27" s="435"/>
      <c r="E27" s="435"/>
      <c r="F27" s="435"/>
      <c r="G27" s="247"/>
      <c r="H27" s="259"/>
      <c r="I27" s="258"/>
      <c r="J27" s="257" t="s">
        <v>259</v>
      </c>
      <c r="K27" s="256">
        <f>세출명세서!D115/1000</f>
        <v>400</v>
      </c>
      <c r="L27" s="256">
        <f>세출명세서!E115/1000</f>
        <v>400</v>
      </c>
      <c r="M27" s="273">
        <f t="shared" si="1"/>
        <v>0</v>
      </c>
      <c r="N27" s="248"/>
      <c r="O27" s="247"/>
    </row>
    <row r="28" spans="1:17" s="250" customFormat="1" ht="18" customHeight="1" x14ac:dyDescent="0.15">
      <c r="A28" s="431"/>
      <c r="B28" s="431"/>
      <c r="C28" s="434"/>
      <c r="D28" s="435"/>
      <c r="E28" s="435"/>
      <c r="F28" s="435"/>
      <c r="G28" s="247"/>
      <c r="H28" s="259"/>
      <c r="I28" s="258"/>
      <c r="J28" s="257" t="s">
        <v>76</v>
      </c>
      <c r="K28" s="256">
        <f>세출명세서!D118/1000</f>
        <v>600</v>
      </c>
      <c r="L28" s="256">
        <f>세출명세서!E118/1000</f>
        <v>1800</v>
      </c>
      <c r="M28" s="273">
        <f t="shared" si="1"/>
        <v>1200</v>
      </c>
      <c r="N28" s="248"/>
      <c r="O28" s="247"/>
    </row>
    <row r="29" spans="1:17" s="250" customFormat="1" ht="18" customHeight="1" x14ac:dyDescent="0.15">
      <c r="A29" s="431"/>
      <c r="B29" s="431"/>
      <c r="C29" s="434"/>
      <c r="D29" s="435"/>
      <c r="E29" s="435"/>
      <c r="F29" s="435"/>
      <c r="G29" s="247"/>
      <c r="H29" s="259"/>
      <c r="I29" s="262"/>
      <c r="J29" s="261" t="s">
        <v>258</v>
      </c>
      <c r="K29" s="260">
        <f>세출명세서!D122/1000</f>
        <v>4800</v>
      </c>
      <c r="L29" s="260">
        <f>세출명세서!E122/1000</f>
        <v>4800</v>
      </c>
      <c r="M29" s="283">
        <f t="shared" si="1"/>
        <v>0</v>
      </c>
      <c r="N29" s="264"/>
      <c r="O29" s="263"/>
      <c r="P29" s="251"/>
    </row>
    <row r="30" spans="1:17" s="250" customFormat="1" ht="18" customHeight="1" x14ac:dyDescent="0.15">
      <c r="A30" s="431"/>
      <c r="B30" s="431"/>
      <c r="C30" s="434"/>
      <c r="D30" s="433"/>
      <c r="E30" s="433"/>
      <c r="F30" s="433"/>
      <c r="G30" s="247"/>
      <c r="H30" s="259"/>
      <c r="I30" s="258" t="s">
        <v>247</v>
      </c>
      <c r="J30" s="257" t="s">
        <v>150</v>
      </c>
      <c r="K30" s="256">
        <f>세출명세서!D127/1000</f>
        <v>8220</v>
      </c>
      <c r="L30" s="256">
        <f>세출명세서!E127/1000</f>
        <v>8220</v>
      </c>
      <c r="M30" s="273">
        <f t="shared" si="1"/>
        <v>0</v>
      </c>
      <c r="N30" s="264"/>
      <c r="O30" s="263"/>
      <c r="P30" s="251"/>
    </row>
    <row r="31" spans="1:17" s="250" customFormat="1" ht="18" customHeight="1" x14ac:dyDescent="0.15">
      <c r="A31" s="431"/>
      <c r="B31" s="431"/>
      <c r="C31" s="434"/>
      <c r="D31" s="433"/>
      <c r="E31" s="433"/>
      <c r="F31" s="433"/>
      <c r="G31" s="247"/>
      <c r="H31" s="259"/>
      <c r="I31" s="258"/>
      <c r="J31" s="257" t="s">
        <v>161</v>
      </c>
      <c r="K31" s="256">
        <f>세출명세서!D137/1000</f>
        <v>1000</v>
      </c>
      <c r="L31" s="256">
        <f>세출명세서!E137/1000</f>
        <v>1000</v>
      </c>
      <c r="M31" s="273">
        <f t="shared" si="1"/>
        <v>0</v>
      </c>
      <c r="N31" s="248"/>
      <c r="O31" s="247"/>
    </row>
    <row r="32" spans="1:17" s="250" customFormat="1" ht="18" customHeight="1" x14ac:dyDescent="0.15">
      <c r="A32" s="431"/>
      <c r="B32" s="431"/>
      <c r="C32" s="434"/>
      <c r="D32" s="435"/>
      <c r="E32" s="435"/>
      <c r="F32" s="435"/>
      <c r="G32" s="247"/>
      <c r="H32" s="259"/>
      <c r="I32" s="383"/>
      <c r="J32" s="258" t="s">
        <v>169</v>
      </c>
      <c r="K32" s="384">
        <v>0</v>
      </c>
      <c r="L32" s="384">
        <f>세출명세서!E142/1000</f>
        <v>600</v>
      </c>
      <c r="M32" s="314">
        <f>L32-K32</f>
        <v>600</v>
      </c>
      <c r="N32" s="248"/>
      <c r="O32" s="247"/>
    </row>
    <row r="33" spans="1:15" s="250" customFormat="1" ht="18" customHeight="1" x14ac:dyDescent="0.15">
      <c r="A33" s="431"/>
      <c r="B33" s="431"/>
      <c r="C33" s="432"/>
      <c r="D33" s="433"/>
      <c r="E33" s="247"/>
      <c r="F33" s="433"/>
      <c r="G33" s="247"/>
      <c r="H33" s="295" t="s">
        <v>257</v>
      </c>
      <c r="I33" s="436" t="s">
        <v>253</v>
      </c>
      <c r="J33" s="437" t="s">
        <v>254</v>
      </c>
      <c r="K33" s="428">
        <f>K34</f>
        <v>300</v>
      </c>
      <c r="L33" s="428">
        <f>L34</f>
        <v>300</v>
      </c>
      <c r="M33" s="425">
        <f t="shared" si="1"/>
        <v>0</v>
      </c>
      <c r="N33" s="248"/>
      <c r="O33" s="247"/>
    </row>
    <row r="34" spans="1:15" s="250" customFormat="1" ht="18" customHeight="1" x14ac:dyDescent="0.15">
      <c r="A34" s="431"/>
      <c r="B34" s="431"/>
      <c r="C34" s="434"/>
      <c r="D34" s="435"/>
      <c r="E34" s="435"/>
      <c r="F34" s="435"/>
      <c r="G34" s="247"/>
      <c r="H34" s="295"/>
      <c r="I34" s="296" t="s">
        <v>253</v>
      </c>
      <c r="J34" s="297" t="s">
        <v>254</v>
      </c>
      <c r="K34" s="298">
        <f>세출명세서!D147/1000</f>
        <v>300</v>
      </c>
      <c r="L34" s="298">
        <f>세출명세서!E147/1000</f>
        <v>300</v>
      </c>
      <c r="M34" s="276">
        <f t="shared" si="1"/>
        <v>0</v>
      </c>
      <c r="N34" s="248"/>
      <c r="O34" s="247"/>
    </row>
    <row r="35" spans="1:15" s="250" customFormat="1" ht="18" customHeight="1" x14ac:dyDescent="0.15">
      <c r="A35" s="431"/>
      <c r="B35" s="431"/>
      <c r="C35" s="434"/>
      <c r="D35" s="435"/>
      <c r="E35" s="435"/>
      <c r="F35" s="435"/>
      <c r="G35" s="247"/>
      <c r="H35" s="295" t="s">
        <v>77</v>
      </c>
      <c r="I35" s="438" t="s">
        <v>39</v>
      </c>
      <c r="J35" s="439"/>
      <c r="K35" s="298">
        <f>K36+K37</f>
        <v>11352</v>
      </c>
      <c r="L35" s="298">
        <f>L36+L37</f>
        <v>33718.593000000001</v>
      </c>
      <c r="M35" s="276">
        <f t="shared" si="1"/>
        <v>22366.593000000001</v>
      </c>
      <c r="N35" s="248"/>
      <c r="O35" s="440">
        <f>L35/L5*100</f>
        <v>4.5688283691095295</v>
      </c>
    </row>
    <row r="36" spans="1:15" s="250" customFormat="1" ht="18" customHeight="1" x14ac:dyDescent="0.15">
      <c r="A36" s="431"/>
      <c r="B36" s="431"/>
      <c r="C36" s="434"/>
      <c r="D36" s="435"/>
      <c r="E36" s="435"/>
      <c r="F36" s="435"/>
      <c r="G36" s="247"/>
      <c r="H36" s="299"/>
      <c r="I36" s="300" t="s">
        <v>104</v>
      </c>
      <c r="J36" s="300" t="s">
        <v>262</v>
      </c>
      <c r="K36" s="302">
        <f>세출명세서!D152/1000</f>
        <v>7852</v>
      </c>
      <c r="L36" s="302">
        <f>세출명세서!E152/1000</f>
        <v>9065.9879999999994</v>
      </c>
      <c r="M36" s="305">
        <f t="shared" si="1"/>
        <v>1213.9879999999994</v>
      </c>
      <c r="N36" s="248"/>
      <c r="O36" s="247"/>
    </row>
    <row r="37" spans="1:15" s="250" customFormat="1" ht="18" customHeight="1" x14ac:dyDescent="0.15">
      <c r="A37" s="431"/>
      <c r="B37" s="431"/>
      <c r="C37" s="434"/>
      <c r="D37" s="435"/>
      <c r="E37" s="435"/>
      <c r="F37" s="435"/>
      <c r="G37" s="247"/>
      <c r="H37" s="299"/>
      <c r="I37" s="299" t="s">
        <v>273</v>
      </c>
      <c r="J37" s="299" t="s">
        <v>266</v>
      </c>
      <c r="K37" s="301">
        <f>세출명세서!D154/1000</f>
        <v>3500</v>
      </c>
      <c r="L37" s="301">
        <f>세출명세서!E154/1000</f>
        <v>24652.605</v>
      </c>
      <c r="M37" s="306">
        <f t="shared" si="1"/>
        <v>21152.605</v>
      </c>
      <c r="N37" s="248"/>
      <c r="O37" s="247"/>
    </row>
    <row r="38" spans="1:15" s="250" customFormat="1" ht="18" customHeight="1" x14ac:dyDescent="0.15">
      <c r="A38" s="255"/>
      <c r="B38" s="255"/>
      <c r="C38" s="254"/>
      <c r="D38" s="253"/>
      <c r="E38" s="253"/>
      <c r="F38" s="253"/>
      <c r="H38" s="247"/>
      <c r="I38" s="248"/>
      <c r="J38" s="248"/>
      <c r="K38" s="247"/>
      <c r="L38" s="247"/>
      <c r="M38" s="246"/>
      <c r="N38" s="248"/>
      <c r="O38" s="247"/>
    </row>
    <row r="39" spans="1:15" s="250" customFormat="1" ht="18" customHeight="1" x14ac:dyDescent="0.15">
      <c r="A39" s="255"/>
      <c r="B39" s="255"/>
      <c r="C39" s="254"/>
      <c r="D39" s="253"/>
      <c r="E39" s="253"/>
      <c r="F39" s="253"/>
      <c r="H39" s="247"/>
      <c r="I39" s="248"/>
      <c r="J39" s="248"/>
      <c r="K39" s="247"/>
      <c r="L39" s="247"/>
      <c r="M39" s="246"/>
      <c r="N39" s="248"/>
      <c r="O39" s="247"/>
    </row>
    <row r="40" spans="1:15" s="250" customFormat="1" ht="18" customHeight="1" x14ac:dyDescent="0.15">
      <c r="C40" s="252"/>
      <c r="F40" s="251"/>
      <c r="H40" s="247"/>
      <c r="I40" s="248"/>
      <c r="J40" s="248"/>
      <c r="K40" s="247"/>
      <c r="L40" s="247"/>
      <c r="M40" s="246"/>
      <c r="N40" s="248"/>
      <c r="O40" s="247"/>
    </row>
    <row r="41" spans="1:15" s="250" customFormat="1" ht="20.25" customHeight="1" x14ac:dyDescent="0.25">
      <c r="A41" s="240"/>
      <c r="B41" s="240"/>
      <c r="C41" s="241"/>
      <c r="D41" s="240"/>
      <c r="E41" s="240"/>
      <c r="F41" s="249"/>
      <c r="H41" s="243"/>
      <c r="I41" s="245"/>
      <c r="J41" s="245"/>
      <c r="K41" s="243"/>
      <c r="L41" s="243"/>
      <c r="M41" s="244"/>
      <c r="N41" s="247"/>
      <c r="O41" s="247"/>
    </row>
    <row r="42" spans="1:15" s="240" customFormat="1" ht="20.25" customHeight="1" x14ac:dyDescent="0.25">
      <c r="C42" s="241"/>
      <c r="I42" s="241"/>
      <c r="J42" s="241"/>
      <c r="M42" s="242"/>
      <c r="N42" s="243"/>
      <c r="O42" s="243"/>
    </row>
    <row r="43" spans="1:15" s="240" customFormat="1" ht="13.5" x14ac:dyDescent="0.25">
      <c r="C43" s="241"/>
      <c r="I43" s="241"/>
      <c r="J43" s="241"/>
      <c r="M43" s="242"/>
      <c r="N43" s="243"/>
      <c r="O43" s="243"/>
    </row>
    <row r="44" spans="1:15" s="240" customFormat="1" ht="13.5" x14ac:dyDescent="0.25">
      <c r="C44" s="241"/>
      <c r="I44" s="241"/>
      <c r="J44" s="241"/>
      <c r="M44" s="242"/>
      <c r="N44" s="243"/>
      <c r="O44" s="243"/>
    </row>
    <row r="45" spans="1:15" s="240" customFormat="1" ht="13.5" x14ac:dyDescent="0.25">
      <c r="C45" s="241"/>
      <c r="I45" s="241"/>
      <c r="J45" s="241"/>
      <c r="M45" s="242"/>
      <c r="N45" s="243"/>
      <c r="O45" s="243"/>
    </row>
    <row r="46" spans="1:15" s="240" customFormat="1" ht="13.5" x14ac:dyDescent="0.25">
      <c r="C46" s="241"/>
      <c r="I46" s="241"/>
      <c r="J46" s="241"/>
      <c r="M46" s="242"/>
      <c r="N46" s="243"/>
      <c r="O46" s="243"/>
    </row>
    <row r="47" spans="1:15" s="240" customFormat="1" ht="13.5" x14ac:dyDescent="0.25">
      <c r="C47" s="241"/>
      <c r="I47" s="241"/>
      <c r="J47" s="241"/>
      <c r="M47" s="242"/>
    </row>
    <row r="48" spans="1:15" s="240" customFormat="1" ht="13.5" x14ac:dyDescent="0.25">
      <c r="C48" s="241"/>
      <c r="I48" s="241"/>
      <c r="J48" s="241"/>
      <c r="M48" s="242"/>
    </row>
    <row r="49" spans="3:13" s="240" customFormat="1" ht="13.5" x14ac:dyDescent="0.25">
      <c r="C49" s="241"/>
      <c r="I49" s="241"/>
      <c r="J49" s="241"/>
      <c r="M49" s="242"/>
    </row>
    <row r="50" spans="3:13" s="240" customFormat="1" ht="13.5" x14ac:dyDescent="0.25">
      <c r="C50" s="241"/>
      <c r="I50" s="241"/>
      <c r="J50" s="241"/>
      <c r="M50" s="242"/>
    </row>
    <row r="51" spans="3:13" s="240" customFormat="1" ht="13.5" x14ac:dyDescent="0.25">
      <c r="C51" s="241"/>
      <c r="I51" s="241"/>
      <c r="J51" s="241"/>
      <c r="M51" s="242"/>
    </row>
    <row r="52" spans="3:13" s="240" customFormat="1" ht="13.5" x14ac:dyDescent="0.25">
      <c r="C52" s="241"/>
      <c r="I52" s="241"/>
      <c r="J52" s="241"/>
      <c r="M52" s="242"/>
    </row>
    <row r="53" spans="3:13" s="240" customFormat="1" ht="13.5" x14ac:dyDescent="0.25">
      <c r="C53" s="241"/>
      <c r="I53" s="241"/>
      <c r="J53" s="241"/>
      <c r="M53" s="242"/>
    </row>
    <row r="54" spans="3:13" s="240" customFormat="1" ht="13.5" x14ac:dyDescent="0.25">
      <c r="C54" s="241"/>
      <c r="I54" s="241"/>
      <c r="J54" s="241"/>
      <c r="M54" s="242"/>
    </row>
    <row r="55" spans="3:13" s="240" customFormat="1" ht="13.5" x14ac:dyDescent="0.25">
      <c r="C55" s="241"/>
      <c r="I55" s="241"/>
      <c r="J55" s="241"/>
      <c r="M55" s="242"/>
    </row>
    <row r="56" spans="3:13" s="240" customFormat="1" ht="13.5" x14ac:dyDescent="0.25">
      <c r="C56" s="241"/>
      <c r="I56" s="241"/>
      <c r="J56" s="241"/>
      <c r="M56" s="242"/>
    </row>
    <row r="57" spans="3:13" s="240" customFormat="1" ht="13.5" x14ac:dyDescent="0.25">
      <c r="C57" s="241"/>
      <c r="I57" s="241"/>
      <c r="J57" s="241"/>
      <c r="M57" s="242"/>
    </row>
    <row r="58" spans="3:13" s="240" customFormat="1" ht="13.5" x14ac:dyDescent="0.25">
      <c r="C58" s="241"/>
      <c r="I58" s="241"/>
      <c r="J58" s="241"/>
      <c r="M58" s="242"/>
    </row>
    <row r="59" spans="3:13" s="240" customFormat="1" ht="13.5" x14ac:dyDescent="0.25">
      <c r="C59" s="241"/>
      <c r="I59" s="241"/>
      <c r="J59" s="241"/>
      <c r="M59" s="242"/>
    </row>
    <row r="60" spans="3:13" s="240" customFormat="1" ht="13.5" x14ac:dyDescent="0.25">
      <c r="C60" s="241"/>
      <c r="I60" s="241"/>
      <c r="J60" s="241"/>
      <c r="M60" s="242"/>
    </row>
    <row r="61" spans="3:13" s="240" customFormat="1" ht="13.5" x14ac:dyDescent="0.25">
      <c r="C61" s="241"/>
      <c r="I61" s="241"/>
      <c r="J61" s="241"/>
      <c r="M61" s="242"/>
    </row>
    <row r="62" spans="3:13" s="240" customFormat="1" ht="13.5" x14ac:dyDescent="0.25">
      <c r="C62" s="241"/>
      <c r="I62" s="241"/>
      <c r="J62" s="241"/>
      <c r="M62" s="242"/>
    </row>
    <row r="63" spans="3:13" s="240" customFormat="1" ht="13.5" x14ac:dyDescent="0.25">
      <c r="C63" s="241"/>
      <c r="I63" s="241"/>
      <c r="J63" s="241"/>
      <c r="M63" s="242"/>
    </row>
    <row r="64" spans="3:13" s="240" customFormat="1" ht="13.5" x14ac:dyDescent="0.25">
      <c r="C64" s="241"/>
      <c r="I64" s="241"/>
      <c r="J64" s="241"/>
      <c r="M64" s="242"/>
    </row>
    <row r="65" spans="1:13" s="240" customFormat="1" ht="13.5" x14ac:dyDescent="0.25">
      <c r="C65" s="241"/>
      <c r="I65" s="241"/>
      <c r="J65" s="241"/>
      <c r="M65" s="242"/>
    </row>
    <row r="66" spans="1:13" s="240" customFormat="1" ht="13.5" x14ac:dyDescent="0.25">
      <c r="C66" s="241"/>
      <c r="I66" s="241"/>
      <c r="J66" s="241"/>
      <c r="M66" s="242"/>
    </row>
    <row r="67" spans="1:13" s="240" customFormat="1" ht="13.5" x14ac:dyDescent="0.25">
      <c r="C67" s="241"/>
      <c r="I67" s="241"/>
      <c r="J67" s="241"/>
      <c r="M67" s="242"/>
    </row>
    <row r="68" spans="1:13" s="240" customFormat="1" ht="13.5" x14ac:dyDescent="0.25">
      <c r="C68" s="241"/>
      <c r="I68" s="241"/>
      <c r="J68" s="241"/>
      <c r="M68" s="242"/>
    </row>
    <row r="69" spans="1:13" s="240" customFormat="1" ht="13.5" x14ac:dyDescent="0.25">
      <c r="C69" s="241"/>
      <c r="I69" s="241"/>
      <c r="J69" s="241"/>
      <c r="M69" s="242"/>
    </row>
    <row r="70" spans="1:13" s="240" customFormat="1" ht="13.5" x14ac:dyDescent="0.25">
      <c r="C70" s="241"/>
      <c r="I70" s="241"/>
      <c r="J70" s="241"/>
      <c r="M70" s="242"/>
    </row>
    <row r="71" spans="1:13" s="240" customFormat="1" x14ac:dyDescent="0.3">
      <c r="C71" s="241"/>
      <c r="H71" s="237"/>
      <c r="I71" s="239"/>
      <c r="J71" s="239"/>
      <c r="K71" s="237"/>
      <c r="L71" s="237"/>
      <c r="M71" s="238"/>
    </row>
    <row r="72" spans="1:13" s="240" customFormat="1" x14ac:dyDescent="0.3">
      <c r="C72" s="241"/>
      <c r="H72" s="237"/>
      <c r="I72" s="239"/>
      <c r="J72" s="239"/>
      <c r="K72" s="237"/>
      <c r="L72" s="237"/>
      <c r="M72" s="238"/>
    </row>
    <row r="73" spans="1:13" s="240" customFormat="1" x14ac:dyDescent="0.3">
      <c r="C73" s="241"/>
      <c r="H73" s="237"/>
      <c r="I73" s="239"/>
      <c r="J73" s="239"/>
      <c r="K73" s="237"/>
      <c r="L73" s="237"/>
      <c r="M73" s="238"/>
    </row>
    <row r="74" spans="1:13" s="240" customFormat="1" x14ac:dyDescent="0.3">
      <c r="C74" s="241"/>
      <c r="H74" s="237"/>
      <c r="I74" s="239"/>
      <c r="J74" s="239"/>
      <c r="K74" s="237"/>
      <c r="L74" s="237"/>
      <c r="M74" s="238"/>
    </row>
    <row r="75" spans="1:13" s="240" customFormat="1" x14ac:dyDescent="0.3">
      <c r="A75" s="237"/>
      <c r="B75" s="237"/>
      <c r="C75" s="239"/>
      <c r="D75" s="237"/>
      <c r="E75" s="237"/>
      <c r="F75" s="237"/>
      <c r="H75" s="237"/>
      <c r="I75" s="239"/>
      <c r="J75" s="239"/>
      <c r="K75" s="237"/>
      <c r="L75" s="237"/>
      <c r="M75" s="238"/>
    </row>
  </sheetData>
  <mergeCells count="12">
    <mergeCell ref="I6:J6"/>
    <mergeCell ref="H5:J5"/>
    <mergeCell ref="L3:L4"/>
    <mergeCell ref="M3:M4"/>
    <mergeCell ref="A3:C3"/>
    <mergeCell ref="H3:J3"/>
    <mergeCell ref="A5:C5"/>
    <mergeCell ref="A1:M1"/>
    <mergeCell ref="D3:D4"/>
    <mergeCell ref="E3:E4"/>
    <mergeCell ref="F3:F4"/>
    <mergeCell ref="K3:K4"/>
  </mergeCells>
  <phoneticPr fontId="32" type="noConversion"/>
  <printOptions horizontalCentered="1"/>
  <pageMargins left="0.51166665554046631" right="0.47236111760139465" top="0.51166665554046631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2"/>
  <sheetViews>
    <sheetView view="pageBreakPreview" topLeftCell="A7" zoomScaleNormal="100" zoomScaleSheetLayoutView="100" workbookViewId="0">
      <selection activeCell="H20" sqref="H20:K20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9" customWidth="1"/>
    <col min="7" max="7" width="19.33203125" style="43" customWidth="1"/>
    <col min="8" max="8" width="9.5546875" style="44" customWidth="1"/>
    <col min="9" max="9" width="2.33203125" style="5" customWidth="1"/>
    <col min="10" max="10" width="1.77734375" style="5" customWidth="1"/>
    <col min="11" max="11" width="3.88671875" style="5" customWidth="1"/>
    <col min="12" max="12" width="2.33203125" style="5" customWidth="1"/>
    <col min="13" max="13" width="1.77734375" style="5" customWidth="1"/>
    <col min="14" max="14" width="3.77734375" style="5" customWidth="1"/>
    <col min="15" max="15" width="2.33203125" style="5" customWidth="1"/>
    <col min="16" max="16" width="1.77734375" style="5" customWidth="1"/>
    <col min="17" max="17" width="11.21875" style="4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569" t="s">
        <v>133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</row>
    <row r="2" spans="1:27" ht="15" customHeight="1" x14ac:dyDescent="0.15">
      <c r="A2" s="97"/>
      <c r="B2" s="97"/>
      <c r="C2" s="97"/>
      <c r="D2" s="98"/>
      <c r="E2" s="98"/>
      <c r="F2" s="98"/>
      <c r="G2" s="585" t="s">
        <v>189</v>
      </c>
      <c r="H2" s="585"/>
      <c r="I2" s="585"/>
      <c r="J2" s="585"/>
      <c r="K2" s="585"/>
      <c r="L2" s="585"/>
      <c r="M2" s="585"/>
      <c r="N2" s="585"/>
      <c r="O2" s="585"/>
      <c r="P2" s="585"/>
      <c r="Q2" s="585"/>
    </row>
    <row r="3" spans="1:27" s="2" customFormat="1" ht="18.75" customHeight="1" x14ac:dyDescent="0.15">
      <c r="A3" s="573" t="s">
        <v>187</v>
      </c>
      <c r="B3" s="574"/>
      <c r="C3" s="574"/>
      <c r="D3" s="575" t="s">
        <v>320</v>
      </c>
      <c r="E3" s="575" t="s">
        <v>321</v>
      </c>
      <c r="F3" s="577" t="s">
        <v>198</v>
      </c>
      <c r="G3" s="579" t="s">
        <v>57</v>
      </c>
      <c r="H3" s="580"/>
      <c r="I3" s="580"/>
      <c r="J3" s="580"/>
      <c r="K3" s="580"/>
      <c r="L3" s="580"/>
      <c r="M3" s="580"/>
      <c r="N3" s="580"/>
      <c r="O3" s="580"/>
      <c r="P3" s="580"/>
      <c r="Q3" s="581"/>
    </row>
    <row r="4" spans="1:27" s="2" customFormat="1" ht="18.75" customHeight="1" x14ac:dyDescent="0.15">
      <c r="A4" s="441" t="s">
        <v>26</v>
      </c>
      <c r="B4" s="442" t="s">
        <v>5</v>
      </c>
      <c r="C4" s="442" t="s">
        <v>29</v>
      </c>
      <c r="D4" s="576"/>
      <c r="E4" s="576"/>
      <c r="F4" s="578"/>
      <c r="G4" s="582"/>
      <c r="H4" s="583"/>
      <c r="I4" s="583"/>
      <c r="J4" s="583"/>
      <c r="K4" s="583"/>
      <c r="L4" s="583"/>
      <c r="M4" s="583"/>
      <c r="N4" s="583"/>
      <c r="O4" s="583"/>
      <c r="P4" s="583"/>
      <c r="Q4" s="584"/>
    </row>
    <row r="5" spans="1:27" s="2" customFormat="1" ht="18.75" customHeight="1" x14ac:dyDescent="0.15">
      <c r="A5" s="570" t="s">
        <v>33</v>
      </c>
      <c r="B5" s="571"/>
      <c r="C5" s="572"/>
      <c r="D5" s="104">
        <f>D6+D12+D30+D40+D45+D53</f>
        <v>712614900</v>
      </c>
      <c r="E5" s="104">
        <f>E6+E12+E30+E40+E45+E53</f>
        <v>738014483</v>
      </c>
      <c r="F5" s="104">
        <f>E5-D5</f>
        <v>25399583</v>
      </c>
      <c r="G5" s="594"/>
      <c r="H5" s="595"/>
      <c r="I5" s="595"/>
      <c r="J5" s="595"/>
      <c r="K5" s="595"/>
      <c r="L5" s="595"/>
      <c r="M5" s="595"/>
      <c r="N5" s="595"/>
      <c r="O5" s="595"/>
      <c r="P5" s="595"/>
      <c r="Q5" s="596"/>
      <c r="X5" s="33"/>
    </row>
    <row r="6" spans="1:27" s="34" customFormat="1" ht="16.5" customHeight="1" x14ac:dyDescent="0.15">
      <c r="A6" s="563" t="s">
        <v>62</v>
      </c>
      <c r="B6" s="564"/>
      <c r="C6" s="565"/>
      <c r="D6" s="443">
        <f>D7</f>
        <v>71200000</v>
      </c>
      <c r="E6" s="443">
        <f>E7</f>
        <v>71200000</v>
      </c>
      <c r="F6" s="443">
        <f>E6-D6</f>
        <v>0</v>
      </c>
      <c r="G6" s="591"/>
      <c r="H6" s="592"/>
      <c r="I6" s="592"/>
      <c r="J6" s="592"/>
      <c r="K6" s="592"/>
      <c r="L6" s="592"/>
      <c r="M6" s="592"/>
      <c r="N6" s="592"/>
      <c r="O6" s="592"/>
      <c r="P6" s="592"/>
      <c r="Q6" s="593"/>
      <c r="Y6" s="29"/>
    </row>
    <row r="7" spans="1:27" s="34" customFormat="1" ht="16.5" customHeight="1" x14ac:dyDescent="0.15">
      <c r="A7" s="444"/>
      <c r="B7" s="561" t="s">
        <v>63</v>
      </c>
      <c r="C7" s="562"/>
      <c r="D7" s="445">
        <f>D8</f>
        <v>71200000</v>
      </c>
      <c r="E7" s="445">
        <f>E8</f>
        <v>71200000</v>
      </c>
      <c r="F7" s="445">
        <f>E7-D7</f>
        <v>0</v>
      </c>
      <c r="G7" s="589"/>
      <c r="H7" s="543"/>
      <c r="I7" s="543"/>
      <c r="J7" s="543"/>
      <c r="K7" s="543"/>
      <c r="L7" s="543"/>
      <c r="M7" s="543"/>
      <c r="N7" s="543"/>
      <c r="O7" s="543"/>
      <c r="P7" s="543"/>
      <c r="Q7" s="590"/>
    </row>
    <row r="8" spans="1:27" s="34" customFormat="1" ht="16.5" customHeight="1" x14ac:dyDescent="0.15">
      <c r="A8" s="444"/>
      <c r="B8" s="447"/>
      <c r="C8" s="448" t="s">
        <v>107</v>
      </c>
      <c r="D8" s="449">
        <v>71200000</v>
      </c>
      <c r="E8" s="449">
        <f>Q8</f>
        <v>71200000</v>
      </c>
      <c r="F8" s="450">
        <f>E8-D8</f>
        <v>0</v>
      </c>
      <c r="G8" s="597" t="s">
        <v>230</v>
      </c>
      <c r="H8" s="556"/>
      <c r="I8" s="556"/>
      <c r="J8" s="556"/>
      <c r="K8" s="556"/>
      <c r="L8" s="556"/>
      <c r="M8" s="556"/>
      <c r="N8" s="556"/>
      <c r="O8" s="556"/>
      <c r="P8" s="556"/>
      <c r="Q8" s="452">
        <f>SUM(Q9:Q11)</f>
        <v>71200000</v>
      </c>
      <c r="Z8" s="53"/>
    </row>
    <row r="9" spans="1:27" s="34" customFormat="1" ht="16.5" customHeight="1" x14ac:dyDescent="0.15">
      <c r="A9" s="444"/>
      <c r="B9" s="447"/>
      <c r="C9" s="447"/>
      <c r="D9" s="450"/>
      <c r="E9" s="450"/>
      <c r="F9" s="450"/>
      <c r="G9" s="160" t="s">
        <v>230</v>
      </c>
      <c r="H9" s="116">
        <v>400000</v>
      </c>
      <c r="I9" s="151" t="s">
        <v>14</v>
      </c>
      <c r="J9" s="152" t="s">
        <v>16</v>
      </c>
      <c r="K9" s="151">
        <v>14</v>
      </c>
      <c r="L9" s="151" t="s">
        <v>4</v>
      </c>
      <c r="M9" s="152" t="s">
        <v>16</v>
      </c>
      <c r="N9" s="151">
        <v>12</v>
      </c>
      <c r="O9" s="151" t="s">
        <v>30</v>
      </c>
      <c r="P9" s="151" t="s">
        <v>31</v>
      </c>
      <c r="Q9" s="119">
        <f>H9*K9*N9</f>
        <v>67200000</v>
      </c>
      <c r="S9" s="326"/>
      <c r="Z9" s="53"/>
      <c r="AA9" s="29"/>
    </row>
    <row r="10" spans="1:27" s="34" customFormat="1" ht="16.5" customHeight="1" x14ac:dyDescent="0.15">
      <c r="A10" s="444"/>
      <c r="B10" s="447"/>
      <c r="C10" s="447"/>
      <c r="D10" s="450"/>
      <c r="E10" s="450"/>
      <c r="F10" s="450"/>
      <c r="G10" s="160"/>
      <c r="H10" s="116">
        <v>400000</v>
      </c>
      <c r="I10" s="151" t="s">
        <v>14</v>
      </c>
      <c r="J10" s="152" t="s">
        <v>16</v>
      </c>
      <c r="K10" s="151">
        <v>1</v>
      </c>
      <c r="L10" s="151" t="s">
        <v>4</v>
      </c>
      <c r="M10" s="152" t="s">
        <v>16</v>
      </c>
      <c r="N10" s="151">
        <v>10</v>
      </c>
      <c r="O10" s="151" t="s">
        <v>30</v>
      </c>
      <c r="P10" s="151" t="s">
        <v>31</v>
      </c>
      <c r="Q10" s="119">
        <f>H10*K10*N10</f>
        <v>4000000</v>
      </c>
      <c r="S10" s="326"/>
      <c r="Z10" s="53"/>
      <c r="AA10" s="29"/>
    </row>
    <row r="11" spans="1:27" s="34" customFormat="1" ht="16.5" customHeight="1" x14ac:dyDescent="0.15">
      <c r="A11" s="453"/>
      <c r="B11" s="454"/>
      <c r="C11" s="454"/>
      <c r="D11" s="455"/>
      <c r="E11" s="455"/>
      <c r="F11" s="455"/>
      <c r="G11" s="456"/>
      <c r="H11" s="457"/>
      <c r="I11" s="457"/>
      <c r="J11" s="458"/>
      <c r="K11" s="457"/>
      <c r="L11" s="457"/>
      <c r="M11" s="457"/>
      <c r="N11" s="457"/>
      <c r="O11" s="457"/>
      <c r="P11" s="457"/>
      <c r="Q11" s="457"/>
      <c r="R11" s="339"/>
      <c r="S11" s="339"/>
      <c r="T11" s="339"/>
      <c r="U11" s="339"/>
      <c r="V11" s="339"/>
      <c r="W11" s="339"/>
      <c r="Z11" s="29"/>
    </row>
    <row r="12" spans="1:27" s="34" customFormat="1" ht="16.5" customHeight="1" x14ac:dyDescent="0.15">
      <c r="A12" s="566" t="s">
        <v>193</v>
      </c>
      <c r="B12" s="567"/>
      <c r="C12" s="568"/>
      <c r="D12" s="455">
        <f>D13</f>
        <v>618531900</v>
      </c>
      <c r="E12" s="455">
        <f>E13</f>
        <v>615423090</v>
      </c>
      <c r="F12" s="456">
        <f>E12-D12</f>
        <v>-3108810</v>
      </c>
      <c r="G12" s="587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45"/>
      <c r="S12" s="545"/>
      <c r="T12" s="340"/>
      <c r="U12" s="340"/>
      <c r="V12" s="341"/>
      <c r="W12" s="546"/>
    </row>
    <row r="13" spans="1:27" s="34" customFormat="1" ht="16.5" customHeight="1" x14ac:dyDescent="0.15">
      <c r="A13" s="461"/>
      <c r="B13" s="561" t="s">
        <v>186</v>
      </c>
      <c r="C13" s="562"/>
      <c r="D13" s="455">
        <f>D14+D17+D22+D28</f>
        <v>618531900</v>
      </c>
      <c r="E13" s="455">
        <f>E14+E17+E22+E28</f>
        <v>615423090</v>
      </c>
      <c r="F13" s="456">
        <f>E13-D13</f>
        <v>-3108810</v>
      </c>
      <c r="G13" s="586"/>
      <c r="H13" s="543"/>
      <c r="I13" s="543"/>
      <c r="J13" s="543"/>
      <c r="K13" s="543"/>
      <c r="L13" s="543"/>
      <c r="M13" s="543"/>
      <c r="N13" s="543"/>
      <c r="O13" s="543"/>
      <c r="P13" s="543"/>
      <c r="Q13" s="543"/>
      <c r="R13" s="545"/>
      <c r="S13" s="545"/>
      <c r="T13" s="342"/>
      <c r="U13" s="342"/>
      <c r="V13" s="343"/>
      <c r="W13" s="546"/>
      <c r="X13" s="325"/>
    </row>
    <row r="14" spans="1:27" s="34" customFormat="1" ht="16.5" customHeight="1" x14ac:dyDescent="0.15">
      <c r="A14" s="461"/>
      <c r="B14" s="448"/>
      <c r="C14" s="462" t="s">
        <v>112</v>
      </c>
      <c r="D14" s="450">
        <v>0</v>
      </c>
      <c r="E14" s="450">
        <v>0</v>
      </c>
      <c r="F14" s="446">
        <f>E14-D14</f>
        <v>0</v>
      </c>
      <c r="G14" s="555" t="s">
        <v>240</v>
      </c>
      <c r="H14" s="556"/>
      <c r="I14" s="556"/>
      <c r="J14" s="556"/>
      <c r="K14" s="556"/>
      <c r="L14" s="556"/>
      <c r="M14" s="556"/>
      <c r="N14" s="556"/>
      <c r="O14" s="556"/>
      <c r="P14" s="556"/>
      <c r="Q14" s="463">
        <f>Q15+Q24</f>
        <v>615423090</v>
      </c>
      <c r="R14" s="344"/>
      <c r="S14" s="344"/>
      <c r="T14" s="342"/>
      <c r="U14" s="342"/>
      <c r="V14" s="342"/>
      <c r="W14" s="342"/>
      <c r="X14" s="325"/>
    </row>
    <row r="15" spans="1:27" s="34" customFormat="1" ht="16.5" customHeight="1" x14ac:dyDescent="0.15">
      <c r="A15" s="461"/>
      <c r="B15" s="447"/>
      <c r="C15" s="462"/>
      <c r="D15" s="450"/>
      <c r="E15" s="450"/>
      <c r="F15" s="446"/>
      <c r="G15" s="557" t="s">
        <v>269</v>
      </c>
      <c r="H15" s="558"/>
      <c r="I15" s="558"/>
      <c r="J15" s="558"/>
      <c r="K15" s="558"/>
      <c r="L15" s="558"/>
      <c r="M15" s="558"/>
      <c r="N15" s="558"/>
      <c r="O15" s="558"/>
      <c r="P15" s="558"/>
      <c r="Q15" s="463">
        <f>SUM(Q16:Q23)</f>
        <v>579452850</v>
      </c>
      <c r="R15" s="344"/>
      <c r="S15" s="344"/>
      <c r="T15" s="342"/>
      <c r="U15" s="342"/>
      <c r="V15" s="342"/>
      <c r="W15" s="342"/>
      <c r="X15" s="325"/>
    </row>
    <row r="16" spans="1:27" s="34" customFormat="1" ht="16.5" customHeight="1" x14ac:dyDescent="0.15">
      <c r="A16" s="461"/>
      <c r="B16" s="447"/>
      <c r="C16" s="462"/>
      <c r="D16" s="450"/>
      <c r="E16" s="450"/>
      <c r="F16" s="446"/>
      <c r="G16" s="553" t="s">
        <v>304</v>
      </c>
      <c r="H16" s="554"/>
      <c r="I16" s="554"/>
      <c r="J16" s="554"/>
      <c r="K16" s="554"/>
      <c r="L16" s="554"/>
      <c r="M16" s="554"/>
      <c r="N16" s="554"/>
      <c r="O16" s="554"/>
      <c r="P16" s="554"/>
      <c r="Q16" s="153">
        <v>320805000</v>
      </c>
      <c r="R16" s="345"/>
      <c r="S16" s="345"/>
      <c r="T16" s="342"/>
      <c r="U16" s="342"/>
      <c r="V16" s="342"/>
      <c r="W16" s="342"/>
      <c r="X16" s="325"/>
    </row>
    <row r="17" spans="1:24" s="34" customFormat="1" ht="20.25" customHeight="1" x14ac:dyDescent="0.15">
      <c r="A17" s="465"/>
      <c r="B17" s="447"/>
      <c r="C17" s="466" t="s">
        <v>102</v>
      </c>
      <c r="D17" s="467">
        <v>62831648</v>
      </c>
      <c r="E17" s="467">
        <v>62686306</v>
      </c>
      <c r="F17" s="468">
        <f>E17-D17</f>
        <v>-145342</v>
      </c>
      <c r="G17" s="553" t="s">
        <v>51</v>
      </c>
      <c r="H17" s="554"/>
      <c r="I17" s="554"/>
      <c r="J17" s="554"/>
      <c r="K17" s="554"/>
      <c r="L17" s="554"/>
      <c r="M17" s="554"/>
      <c r="N17" s="554"/>
      <c r="O17" s="554"/>
      <c r="P17" s="554"/>
      <c r="Q17" s="153">
        <v>119432800</v>
      </c>
      <c r="R17" s="345"/>
      <c r="S17" s="345"/>
      <c r="T17" s="342"/>
      <c r="U17" s="342"/>
      <c r="V17" s="346"/>
      <c r="W17" s="342"/>
      <c r="X17" s="325"/>
    </row>
    <row r="18" spans="1:24" s="34" customFormat="1" ht="20.25" customHeight="1" x14ac:dyDescent="0.15">
      <c r="A18" s="465"/>
      <c r="B18" s="447"/>
      <c r="C18" s="447"/>
      <c r="D18" s="450"/>
      <c r="E18" s="450"/>
      <c r="F18" s="446"/>
      <c r="G18" s="506" t="s">
        <v>325</v>
      </c>
      <c r="H18" s="153"/>
      <c r="I18" s="153"/>
      <c r="J18" s="153"/>
      <c r="K18" s="153"/>
      <c r="L18" s="153"/>
      <c r="M18" s="153"/>
      <c r="N18" s="153"/>
      <c r="O18" s="153"/>
      <c r="P18" s="153"/>
      <c r="Q18" s="153">
        <v>45551910</v>
      </c>
      <c r="R18" s="345"/>
      <c r="S18" s="345"/>
      <c r="T18" s="342"/>
      <c r="U18" s="342"/>
      <c r="V18" s="346"/>
      <c r="W18" s="342"/>
      <c r="X18" s="325"/>
    </row>
    <row r="19" spans="1:24" s="34" customFormat="1" ht="20.25" customHeight="1" x14ac:dyDescent="0.15">
      <c r="A19" s="465"/>
      <c r="B19" s="447"/>
      <c r="C19" s="447"/>
      <c r="D19" s="450"/>
      <c r="E19" s="450"/>
      <c r="F19" s="446"/>
      <c r="G19" s="506" t="s">
        <v>326</v>
      </c>
      <c r="H19" s="543"/>
      <c r="I19" s="543"/>
      <c r="J19" s="543"/>
      <c r="K19" s="543"/>
      <c r="L19" s="153"/>
      <c r="M19" s="153"/>
      <c r="N19" s="153"/>
      <c r="O19" s="153"/>
      <c r="P19" s="153"/>
      <c r="Q19" s="338">
        <v>44041620</v>
      </c>
      <c r="R19" s="347"/>
      <c r="S19" s="347"/>
      <c r="T19" s="348"/>
      <c r="U19" s="348"/>
      <c r="V19" s="348"/>
      <c r="W19" s="349"/>
      <c r="X19" s="325"/>
    </row>
    <row r="20" spans="1:24" s="34" customFormat="1" ht="20.25" customHeight="1" x14ac:dyDescent="0.15">
      <c r="A20" s="465"/>
      <c r="B20" s="447"/>
      <c r="C20" s="447"/>
      <c r="D20" s="450"/>
      <c r="E20" s="450"/>
      <c r="F20" s="446"/>
      <c r="G20" s="506" t="s">
        <v>328</v>
      </c>
      <c r="H20" s="543"/>
      <c r="I20" s="543"/>
      <c r="J20" s="543"/>
      <c r="K20" s="543"/>
      <c r="L20" s="153"/>
      <c r="M20" s="153"/>
      <c r="N20" s="153"/>
      <c r="O20" s="153"/>
      <c r="P20" s="153"/>
      <c r="Q20" s="200">
        <v>20520000</v>
      </c>
      <c r="X20" s="325"/>
    </row>
    <row r="21" spans="1:24" s="34" customFormat="1" ht="20.25" customHeight="1" x14ac:dyDescent="0.15">
      <c r="A21" s="465"/>
      <c r="B21" s="447"/>
      <c r="C21" s="469"/>
      <c r="D21" s="470"/>
      <c r="E21" s="470"/>
      <c r="F21" s="471"/>
      <c r="G21" s="506" t="s">
        <v>162</v>
      </c>
      <c r="H21" s="543"/>
      <c r="I21" s="543"/>
      <c r="J21" s="543"/>
      <c r="K21" s="543"/>
      <c r="L21" s="153"/>
      <c r="M21" s="153"/>
      <c r="N21" s="153"/>
      <c r="O21" s="153"/>
      <c r="P21" s="153"/>
      <c r="Q21" s="200">
        <v>4800000</v>
      </c>
      <c r="V21" s="311"/>
    </row>
    <row r="22" spans="1:24" s="34" customFormat="1" ht="20.25" customHeight="1" x14ac:dyDescent="0.15">
      <c r="A22" s="465"/>
      <c r="B22" s="447"/>
      <c r="C22" s="447" t="s">
        <v>142</v>
      </c>
      <c r="D22" s="450">
        <v>555700252</v>
      </c>
      <c r="E22" s="450">
        <v>552736784</v>
      </c>
      <c r="F22" s="446">
        <f>E22-D22</f>
        <v>-2963468</v>
      </c>
      <c r="G22" s="506" t="s">
        <v>164</v>
      </c>
      <c r="H22" s="543"/>
      <c r="I22" s="543"/>
      <c r="J22" s="543"/>
      <c r="K22" s="543"/>
      <c r="L22" s="153"/>
      <c r="M22" s="153"/>
      <c r="N22" s="153"/>
      <c r="O22" s="153"/>
      <c r="P22" s="153"/>
      <c r="Q22" s="200">
        <v>18301520</v>
      </c>
    </row>
    <row r="23" spans="1:24" s="34" customFormat="1" ht="20.25" customHeight="1" x14ac:dyDescent="0.15">
      <c r="A23" s="465"/>
      <c r="B23" s="447"/>
      <c r="C23" s="447"/>
      <c r="D23" s="450"/>
      <c r="E23" s="450"/>
      <c r="F23" s="446"/>
      <c r="G23" s="507" t="s">
        <v>327</v>
      </c>
      <c r="H23" s="544"/>
      <c r="I23" s="544"/>
      <c r="J23" s="544"/>
      <c r="K23" s="544"/>
      <c r="L23" s="508"/>
      <c r="M23" s="508"/>
      <c r="N23" s="508"/>
      <c r="O23" s="508"/>
      <c r="P23" s="508"/>
      <c r="Q23" s="200">
        <v>6000000</v>
      </c>
    </row>
    <row r="24" spans="1:24" s="34" customFormat="1" ht="20.25" customHeight="1" x14ac:dyDescent="0.15">
      <c r="A24" s="461"/>
      <c r="B24" s="447"/>
      <c r="C24" s="447"/>
      <c r="D24" s="450"/>
      <c r="E24" s="450"/>
      <c r="F24" s="446"/>
      <c r="G24" s="504" t="s">
        <v>109</v>
      </c>
      <c r="H24" s="505"/>
      <c r="I24" s="502"/>
      <c r="J24" s="502"/>
      <c r="K24" s="502"/>
      <c r="L24" s="502"/>
      <c r="M24" s="502"/>
      <c r="N24" s="502"/>
      <c r="O24" s="502"/>
      <c r="P24" s="502"/>
      <c r="Q24" s="452">
        <f>SUM(Q25:Q27)</f>
        <v>35970240</v>
      </c>
    </row>
    <row r="25" spans="1:24" s="34" customFormat="1" ht="20.25" customHeight="1" x14ac:dyDescent="0.15">
      <c r="A25" s="461"/>
      <c r="B25" s="447"/>
      <c r="C25" s="447"/>
      <c r="D25" s="450"/>
      <c r="E25" s="450"/>
      <c r="F25" s="446"/>
      <c r="G25" s="472" t="s">
        <v>158</v>
      </c>
      <c r="H25" s="116">
        <v>202080</v>
      </c>
      <c r="I25" s="151" t="s">
        <v>14</v>
      </c>
      <c r="J25" s="151" t="s">
        <v>42</v>
      </c>
      <c r="K25" s="151">
        <v>14</v>
      </c>
      <c r="L25" s="151" t="s">
        <v>4</v>
      </c>
      <c r="M25" s="151" t="s">
        <v>42</v>
      </c>
      <c r="N25" s="151">
        <v>12</v>
      </c>
      <c r="O25" s="151" t="s">
        <v>30</v>
      </c>
      <c r="P25" s="151"/>
      <c r="Q25" s="200">
        <f>H25*K25*N25</f>
        <v>33949440</v>
      </c>
    </row>
    <row r="26" spans="1:24" s="34" customFormat="1" ht="20.25" customHeight="1" x14ac:dyDescent="0.15">
      <c r="A26" s="461"/>
      <c r="B26" s="447"/>
      <c r="C26" s="447"/>
      <c r="D26" s="450"/>
      <c r="E26" s="450"/>
      <c r="F26" s="446"/>
      <c r="G26" s="472"/>
      <c r="H26" s="116">
        <v>202080</v>
      </c>
      <c r="I26" s="151" t="s">
        <v>14</v>
      </c>
      <c r="J26" s="151" t="s">
        <v>42</v>
      </c>
      <c r="K26" s="151">
        <v>1</v>
      </c>
      <c r="L26" s="151" t="s">
        <v>4</v>
      </c>
      <c r="M26" s="151" t="s">
        <v>42</v>
      </c>
      <c r="N26" s="151">
        <v>10</v>
      </c>
      <c r="O26" s="151" t="s">
        <v>30</v>
      </c>
      <c r="P26" s="151"/>
      <c r="Q26" s="200">
        <f>H26*K26*N26</f>
        <v>2020800</v>
      </c>
    </row>
    <row r="27" spans="1:24" s="34" customFormat="1" ht="20.25" customHeight="1" x14ac:dyDescent="0.15">
      <c r="A27" s="461"/>
      <c r="B27" s="447"/>
      <c r="C27" s="447"/>
      <c r="D27" s="450"/>
      <c r="E27" s="450"/>
      <c r="F27" s="446"/>
      <c r="G27" s="472"/>
      <c r="H27" s="116"/>
      <c r="I27" s="151"/>
      <c r="J27" s="151"/>
      <c r="K27" s="151"/>
      <c r="L27" s="151"/>
      <c r="M27" s="151"/>
      <c r="N27" s="151"/>
      <c r="O27" s="151"/>
      <c r="P27" s="151"/>
      <c r="Q27" s="200"/>
    </row>
    <row r="28" spans="1:24" s="34" customFormat="1" ht="20.25" customHeight="1" x14ac:dyDescent="0.15">
      <c r="A28" s="461"/>
      <c r="B28" s="447"/>
      <c r="C28" s="466" t="s">
        <v>108</v>
      </c>
      <c r="D28" s="467">
        <v>0</v>
      </c>
      <c r="E28" s="467"/>
      <c r="F28" s="468">
        <f>E28-D28</f>
        <v>0</v>
      </c>
      <c r="G28" s="464"/>
      <c r="H28" s="313"/>
      <c r="I28" s="313"/>
      <c r="J28" s="313"/>
      <c r="K28" s="313"/>
      <c r="L28" s="313"/>
      <c r="M28" s="313"/>
      <c r="N28" s="313"/>
      <c r="O28" s="151"/>
      <c r="P28" s="151"/>
      <c r="Q28" s="119"/>
      <c r="R28" s="236"/>
      <c r="S28" s="236"/>
      <c r="T28" s="236"/>
      <c r="U28" s="236"/>
      <c r="V28" s="236"/>
      <c r="W28" s="327"/>
    </row>
    <row r="29" spans="1:24" s="34" customFormat="1" ht="20.25" customHeight="1" x14ac:dyDescent="0.15">
      <c r="A29" s="461"/>
      <c r="B29" s="447"/>
      <c r="C29" s="447"/>
      <c r="D29" s="450"/>
      <c r="E29" s="450"/>
      <c r="F29" s="446"/>
      <c r="G29" s="473"/>
      <c r="H29" s="474"/>
      <c r="I29" s="458"/>
      <c r="J29" s="475"/>
      <c r="K29" s="458"/>
      <c r="L29" s="458"/>
      <c r="M29" s="475"/>
      <c r="N29" s="458"/>
      <c r="O29" s="458"/>
      <c r="P29" s="458"/>
      <c r="Q29" s="312"/>
      <c r="R29" s="236"/>
      <c r="S29" s="236"/>
      <c r="T29" s="236"/>
      <c r="U29" s="236"/>
      <c r="V29" s="236"/>
      <c r="W29" s="236"/>
    </row>
    <row r="30" spans="1:24" s="34" customFormat="1" ht="20.25" customHeight="1" x14ac:dyDescent="0.15">
      <c r="A30" s="566" t="s">
        <v>180</v>
      </c>
      <c r="B30" s="567"/>
      <c r="C30" s="568"/>
      <c r="D30" s="445">
        <f>D31</f>
        <v>7400000</v>
      </c>
      <c r="E30" s="445">
        <f>E31</f>
        <v>7400000</v>
      </c>
      <c r="F30" s="445">
        <f>E30-D30</f>
        <v>0</v>
      </c>
      <c r="G30" s="476"/>
      <c r="H30" s="459"/>
      <c r="I30" s="460"/>
      <c r="J30" s="460"/>
      <c r="K30" s="460"/>
      <c r="L30" s="460"/>
      <c r="M30" s="460"/>
      <c r="N30" s="460"/>
      <c r="O30" s="460"/>
      <c r="P30" s="460"/>
      <c r="Q30" s="477"/>
    </row>
    <row r="31" spans="1:24" s="34" customFormat="1" ht="20.25" customHeight="1" x14ac:dyDescent="0.15">
      <c r="A31" s="461"/>
      <c r="B31" s="454" t="s">
        <v>199</v>
      </c>
      <c r="C31" s="454"/>
      <c r="D31" s="455">
        <f>D32+D37</f>
        <v>7400000</v>
      </c>
      <c r="E31" s="455">
        <f>E32+E37</f>
        <v>7400000</v>
      </c>
      <c r="F31" s="455">
        <f>E31-D31</f>
        <v>0</v>
      </c>
      <c r="G31" s="446"/>
      <c r="H31" s="116"/>
      <c r="I31" s="151"/>
      <c r="J31" s="151"/>
      <c r="K31" s="151"/>
      <c r="L31" s="151"/>
      <c r="M31" s="151"/>
      <c r="N31" s="151"/>
      <c r="O31" s="151"/>
      <c r="P31" s="151"/>
      <c r="Q31" s="119"/>
    </row>
    <row r="32" spans="1:24" s="34" customFormat="1" ht="20.25" customHeight="1" x14ac:dyDescent="0.15">
      <c r="A32" s="461"/>
      <c r="B32" s="447"/>
      <c r="C32" s="447" t="s">
        <v>100</v>
      </c>
      <c r="D32" s="450">
        <v>1600000</v>
      </c>
      <c r="E32" s="450">
        <f>Q32</f>
        <v>5600000</v>
      </c>
      <c r="F32" s="449">
        <f>E32-D32</f>
        <v>4000000</v>
      </c>
      <c r="G32" s="451" t="s">
        <v>197</v>
      </c>
      <c r="H32" s="116"/>
      <c r="I32" s="151"/>
      <c r="J32" s="151"/>
      <c r="K32" s="151"/>
      <c r="L32" s="151"/>
      <c r="M32" s="151"/>
      <c r="N32" s="151"/>
      <c r="O32" s="151"/>
      <c r="P32" s="151"/>
      <c r="Q32" s="452">
        <f>Q33+Q34+Q36+Q35</f>
        <v>5600000</v>
      </c>
    </row>
    <row r="33" spans="1:27" s="34" customFormat="1" ht="20.25" customHeight="1" x14ac:dyDescent="0.15">
      <c r="A33" s="461"/>
      <c r="B33" s="447"/>
      <c r="C33" s="447"/>
      <c r="D33" s="450"/>
      <c r="E33" s="450"/>
      <c r="F33" s="450"/>
      <c r="G33" s="478" t="s">
        <v>119</v>
      </c>
      <c r="H33" s="479">
        <v>50000</v>
      </c>
      <c r="I33" s="222" t="s">
        <v>14</v>
      </c>
      <c r="J33" s="222" t="s">
        <v>42</v>
      </c>
      <c r="K33" s="222">
        <v>12</v>
      </c>
      <c r="L33" s="222" t="s">
        <v>30</v>
      </c>
      <c r="M33" s="222"/>
      <c r="N33" s="222"/>
      <c r="O33" s="222"/>
      <c r="P33" s="222" t="s">
        <v>31</v>
      </c>
      <c r="Q33" s="480">
        <f>H33*K33</f>
        <v>600000</v>
      </c>
    </row>
    <row r="34" spans="1:27" s="34" customFormat="1" ht="20.25" customHeight="1" x14ac:dyDescent="0.15">
      <c r="A34" s="461"/>
      <c r="B34" s="447"/>
      <c r="C34" s="447"/>
      <c r="D34" s="450"/>
      <c r="E34" s="450"/>
      <c r="F34" s="450"/>
      <c r="G34" s="478" t="s">
        <v>298</v>
      </c>
      <c r="H34" s="479">
        <v>1000000</v>
      </c>
      <c r="I34" s="222" t="s">
        <v>14</v>
      </c>
      <c r="J34" s="222" t="s">
        <v>47</v>
      </c>
      <c r="K34" s="222">
        <v>1</v>
      </c>
      <c r="L34" s="222" t="s">
        <v>32</v>
      </c>
      <c r="M34" s="222"/>
      <c r="N34" s="222"/>
      <c r="O34" s="222"/>
      <c r="P34" s="222" t="s">
        <v>31</v>
      </c>
      <c r="Q34" s="480">
        <f>H34*1</f>
        <v>1000000</v>
      </c>
    </row>
    <row r="35" spans="1:27" s="34" customFormat="1" ht="20.25" customHeight="1" x14ac:dyDescent="0.15">
      <c r="A35" s="461"/>
      <c r="B35" s="447"/>
      <c r="C35" s="447"/>
      <c r="D35" s="450"/>
      <c r="E35" s="450"/>
      <c r="F35" s="450"/>
      <c r="G35" s="478" t="s">
        <v>315</v>
      </c>
      <c r="H35" s="479">
        <v>1000000</v>
      </c>
      <c r="I35" s="498" t="s">
        <v>316</v>
      </c>
      <c r="J35" s="498" t="s">
        <v>317</v>
      </c>
      <c r="K35" s="498">
        <v>4</v>
      </c>
      <c r="L35" s="498" t="s">
        <v>318</v>
      </c>
      <c r="M35" s="498"/>
      <c r="N35" s="498"/>
      <c r="O35" s="498"/>
      <c r="P35" s="498" t="s">
        <v>319</v>
      </c>
      <c r="Q35" s="480">
        <f>H35*K35</f>
        <v>4000000</v>
      </c>
    </row>
    <row r="36" spans="1:27" s="34" customFormat="1" ht="20.25" customHeight="1" x14ac:dyDescent="0.15">
      <c r="A36" s="461"/>
      <c r="B36" s="447"/>
      <c r="C36" s="469"/>
      <c r="D36" s="470"/>
      <c r="E36" s="470"/>
      <c r="F36" s="470"/>
      <c r="G36" s="481"/>
      <c r="H36" s="482"/>
      <c r="I36" s="482"/>
      <c r="J36" s="482"/>
      <c r="K36" s="482"/>
      <c r="L36" s="482"/>
      <c r="M36" s="482"/>
      <c r="N36" s="482"/>
      <c r="O36" s="482"/>
      <c r="P36" s="482"/>
      <c r="Q36" s="483"/>
    </row>
    <row r="37" spans="1:27" s="34" customFormat="1" ht="20.25" customHeight="1" x14ac:dyDescent="0.15">
      <c r="A37" s="465"/>
      <c r="B37" s="447"/>
      <c r="C37" s="466" t="s">
        <v>89</v>
      </c>
      <c r="D37" s="467">
        <v>5800000</v>
      </c>
      <c r="E37" s="467">
        <f>Q37</f>
        <v>1800000</v>
      </c>
      <c r="F37" s="467">
        <f>E37-D37</f>
        <v>-4000000</v>
      </c>
      <c r="G37" s="484" t="s">
        <v>209</v>
      </c>
      <c r="H37" s="485"/>
      <c r="I37" s="486"/>
      <c r="J37" s="486"/>
      <c r="K37" s="486"/>
      <c r="L37" s="486"/>
      <c r="M37" s="486"/>
      <c r="N37" s="486"/>
      <c r="O37" s="486"/>
      <c r="P37" s="486"/>
      <c r="Q37" s="452">
        <f>Q38+Q39</f>
        <v>1800000</v>
      </c>
    </row>
    <row r="38" spans="1:27" s="34" customFormat="1" ht="20.25" customHeight="1" x14ac:dyDescent="0.15">
      <c r="A38" s="465"/>
      <c r="B38" s="447"/>
      <c r="C38" s="447"/>
      <c r="D38" s="450"/>
      <c r="E38" s="450"/>
      <c r="F38" s="450"/>
      <c r="G38" s="160" t="s">
        <v>182</v>
      </c>
      <c r="H38" s="116">
        <v>150000</v>
      </c>
      <c r="I38" s="151" t="s">
        <v>14</v>
      </c>
      <c r="J38" s="152" t="s">
        <v>16</v>
      </c>
      <c r="K38" s="151">
        <v>12</v>
      </c>
      <c r="L38" s="151" t="s">
        <v>30</v>
      </c>
      <c r="M38" s="151"/>
      <c r="N38" s="151"/>
      <c r="O38" s="151"/>
      <c r="P38" s="151" t="s">
        <v>31</v>
      </c>
      <c r="Q38" s="119">
        <f>H38*K38</f>
        <v>1800000</v>
      </c>
    </row>
    <row r="39" spans="1:27" s="34" customFormat="1" ht="20.25" customHeight="1" thickBot="1" x14ac:dyDescent="0.2">
      <c r="A39" s="487"/>
      <c r="B39" s="454"/>
      <c r="C39" s="454"/>
      <c r="D39" s="455"/>
      <c r="E39" s="455"/>
      <c r="F39" s="455"/>
      <c r="G39" s="488"/>
      <c r="H39" s="457"/>
      <c r="I39" s="457"/>
      <c r="J39" s="457"/>
      <c r="K39" s="457"/>
      <c r="L39" s="457"/>
      <c r="M39" s="457"/>
      <c r="N39" s="457"/>
      <c r="O39" s="457"/>
      <c r="P39" s="458"/>
      <c r="Q39" s="312"/>
    </row>
    <row r="40" spans="1:27" s="34" customFormat="1" ht="18" customHeight="1" thickBot="1" x14ac:dyDescent="0.2">
      <c r="A40" s="566" t="s">
        <v>195</v>
      </c>
      <c r="B40" s="567"/>
      <c r="C40" s="568"/>
      <c r="D40" s="445">
        <f>D41</f>
        <v>1000000</v>
      </c>
      <c r="E40" s="445">
        <f>E41</f>
        <v>1000000</v>
      </c>
      <c r="F40" s="445">
        <f>E40-D40</f>
        <v>0</v>
      </c>
      <c r="G40" s="476"/>
      <c r="H40" s="459"/>
      <c r="I40" s="460"/>
      <c r="J40" s="460"/>
      <c r="K40" s="460"/>
      <c r="L40" s="460"/>
      <c r="M40" s="460"/>
      <c r="N40" s="460"/>
      <c r="O40" s="460"/>
      <c r="P40" s="460"/>
      <c r="Q40" s="477"/>
    </row>
    <row r="41" spans="1:27" s="34" customFormat="1" ht="18" customHeight="1" x14ac:dyDescent="0.15">
      <c r="A41" s="461"/>
      <c r="B41" s="561" t="s">
        <v>181</v>
      </c>
      <c r="C41" s="562"/>
      <c r="D41" s="455">
        <f>D42</f>
        <v>1000000</v>
      </c>
      <c r="E41" s="455">
        <f>E42</f>
        <v>1000000</v>
      </c>
      <c r="F41" s="455">
        <f>E41-D41</f>
        <v>0</v>
      </c>
      <c r="G41" s="446"/>
      <c r="H41" s="116"/>
      <c r="I41" s="151"/>
      <c r="J41" s="151"/>
      <c r="K41" s="151"/>
      <c r="L41" s="151"/>
      <c r="M41" s="151"/>
      <c r="N41" s="151"/>
      <c r="O41" s="151"/>
      <c r="P41" s="151"/>
      <c r="Q41" s="119"/>
    </row>
    <row r="42" spans="1:27" s="34" customFormat="1" ht="18" customHeight="1" x14ac:dyDescent="0.15">
      <c r="A42" s="461"/>
      <c r="B42" s="447"/>
      <c r="C42" s="447" t="s">
        <v>143</v>
      </c>
      <c r="D42" s="450">
        <v>1000000</v>
      </c>
      <c r="E42" s="450">
        <f>Q42</f>
        <v>1000000</v>
      </c>
      <c r="F42" s="449">
        <f>E42-D42</f>
        <v>0</v>
      </c>
      <c r="G42" s="451" t="s">
        <v>183</v>
      </c>
      <c r="H42" s="116">
        <v>1000000</v>
      </c>
      <c r="I42" s="151" t="s">
        <v>14</v>
      </c>
      <c r="J42" s="151" t="s">
        <v>47</v>
      </c>
      <c r="K42" s="151">
        <v>1</v>
      </c>
      <c r="L42" s="151" t="s">
        <v>32</v>
      </c>
      <c r="M42" s="151"/>
      <c r="N42" s="151"/>
      <c r="O42" s="151"/>
      <c r="P42" s="151" t="s">
        <v>31</v>
      </c>
      <c r="Q42" s="452">
        <f>H42*K42</f>
        <v>1000000</v>
      </c>
    </row>
    <row r="43" spans="1:27" s="34" customFormat="1" ht="18" customHeight="1" x14ac:dyDescent="0.15">
      <c r="A43" s="461"/>
      <c r="B43" s="447"/>
      <c r="C43" s="447"/>
      <c r="D43" s="450"/>
      <c r="E43" s="450"/>
      <c r="F43" s="450"/>
      <c r="G43" s="478"/>
      <c r="H43" s="221"/>
      <c r="I43" s="222"/>
      <c r="J43" s="223"/>
      <c r="K43" s="222"/>
      <c r="L43" s="222"/>
      <c r="M43" s="222"/>
      <c r="N43" s="222"/>
      <c r="O43" s="222"/>
      <c r="P43" s="222"/>
      <c r="Q43" s="480"/>
    </row>
    <row r="44" spans="1:27" s="34" customFormat="1" ht="18" customHeight="1" x14ac:dyDescent="0.15">
      <c r="A44" s="489"/>
      <c r="B44" s="454"/>
      <c r="C44" s="454"/>
      <c r="D44" s="455"/>
      <c r="E44" s="455"/>
      <c r="F44" s="455"/>
      <c r="G44" s="550"/>
      <c r="H44" s="551"/>
      <c r="I44" s="551"/>
      <c r="J44" s="551"/>
      <c r="K44" s="551"/>
      <c r="L44" s="551"/>
      <c r="M44" s="551"/>
      <c r="N44" s="551"/>
      <c r="O44" s="551"/>
      <c r="P44" s="551"/>
      <c r="Q44" s="552"/>
      <c r="AA44" s="53"/>
    </row>
    <row r="45" spans="1:27" s="34" customFormat="1" ht="18" customHeight="1" x14ac:dyDescent="0.15">
      <c r="A45" s="566" t="s">
        <v>188</v>
      </c>
      <c r="B45" s="567"/>
      <c r="C45" s="568"/>
      <c r="D45" s="445">
        <f>D46</f>
        <v>6983000</v>
      </c>
      <c r="E45" s="445">
        <f>E46</f>
        <v>35491393</v>
      </c>
      <c r="F45" s="445">
        <f>E45-D45</f>
        <v>28508393</v>
      </c>
      <c r="G45" s="446"/>
      <c r="H45" s="116"/>
      <c r="I45" s="151"/>
      <c r="J45" s="151"/>
      <c r="K45" s="151"/>
      <c r="L45" s="151"/>
      <c r="M45" s="151"/>
      <c r="N45" s="151"/>
      <c r="O45" s="151"/>
      <c r="P45" s="151"/>
      <c r="Q45" s="119"/>
    </row>
    <row r="46" spans="1:27" s="34" customFormat="1" ht="18" customHeight="1" x14ac:dyDescent="0.15">
      <c r="A46" s="461"/>
      <c r="B46" s="561" t="s">
        <v>194</v>
      </c>
      <c r="C46" s="562"/>
      <c r="D46" s="455">
        <f>D47+D49</f>
        <v>6983000</v>
      </c>
      <c r="E46" s="455">
        <f>E47+E49</f>
        <v>35491393</v>
      </c>
      <c r="F46" s="455">
        <f>E46-D46</f>
        <v>28508393</v>
      </c>
      <c r="G46" s="446"/>
      <c r="H46" s="116"/>
      <c r="I46" s="151"/>
      <c r="J46" s="151"/>
      <c r="K46" s="151"/>
      <c r="L46" s="151"/>
      <c r="M46" s="151"/>
      <c r="N46" s="151"/>
      <c r="O46" s="151"/>
      <c r="P46" s="151"/>
      <c r="Q46" s="119"/>
    </row>
    <row r="47" spans="1:27" s="34" customFormat="1" ht="18" customHeight="1" x14ac:dyDescent="0.15">
      <c r="A47" s="461"/>
      <c r="B47" s="447"/>
      <c r="C47" s="447" t="s">
        <v>86</v>
      </c>
      <c r="D47" s="450">
        <v>4253000</v>
      </c>
      <c r="E47" s="450">
        <f>Q47</f>
        <v>27470172</v>
      </c>
      <c r="F47" s="450">
        <f>E47-D47</f>
        <v>23217172</v>
      </c>
      <c r="G47" s="451" t="s">
        <v>184</v>
      </c>
      <c r="H47" s="370"/>
      <c r="I47" s="501"/>
      <c r="J47" s="501"/>
      <c r="K47" s="501"/>
      <c r="L47" s="501"/>
      <c r="M47" s="501"/>
      <c r="N47" s="501"/>
      <c r="O47" s="501"/>
      <c r="P47" s="501"/>
      <c r="Q47" s="452">
        <f>SUM(Q48:Q48)</f>
        <v>27470172</v>
      </c>
    </row>
    <row r="48" spans="1:27" s="34" customFormat="1" ht="18" customHeight="1" x14ac:dyDescent="0.15">
      <c r="A48" s="461"/>
      <c r="B48" s="447"/>
      <c r="C48" s="469"/>
      <c r="D48" s="470"/>
      <c r="E48" s="470"/>
      <c r="F48" s="470"/>
      <c r="G48" s="499" t="s">
        <v>322</v>
      </c>
      <c r="H48" s="500">
        <v>27470172</v>
      </c>
      <c r="I48" s="490"/>
      <c r="J48" s="490"/>
      <c r="K48" s="490"/>
      <c r="L48" s="490"/>
      <c r="M48" s="490"/>
      <c r="N48" s="490"/>
      <c r="O48" s="490"/>
      <c r="P48" s="490" t="s">
        <v>31</v>
      </c>
      <c r="Q48" s="483">
        <f>H48</f>
        <v>27470172</v>
      </c>
    </row>
    <row r="49" spans="1:17" s="34" customFormat="1" ht="18" customHeight="1" x14ac:dyDescent="0.15">
      <c r="A49" s="461"/>
      <c r="B49" s="447"/>
      <c r="C49" s="447" t="s">
        <v>154</v>
      </c>
      <c r="D49" s="450">
        <v>2730000</v>
      </c>
      <c r="E49" s="450">
        <f>Q49</f>
        <v>8021221</v>
      </c>
      <c r="F49" s="450">
        <f>E49-D49</f>
        <v>5291221</v>
      </c>
      <c r="G49" s="451" t="s">
        <v>184</v>
      </c>
      <c r="H49" s="116"/>
      <c r="I49" s="151"/>
      <c r="J49" s="151"/>
      <c r="K49" s="151"/>
      <c r="L49" s="151"/>
      <c r="M49" s="151"/>
      <c r="N49" s="151"/>
      <c r="O49" s="151"/>
      <c r="P49" s="151"/>
      <c r="Q49" s="452">
        <f>Q50</f>
        <v>8021221</v>
      </c>
    </row>
    <row r="50" spans="1:17" s="34" customFormat="1" ht="18" customHeight="1" x14ac:dyDescent="0.15">
      <c r="A50" s="461"/>
      <c r="B50" s="447"/>
      <c r="C50" s="447"/>
      <c r="D50" s="450"/>
      <c r="E50" s="450"/>
      <c r="F50" s="450"/>
      <c r="G50" s="160" t="s">
        <v>65</v>
      </c>
      <c r="H50" s="116">
        <v>8021221</v>
      </c>
      <c r="I50" s="151"/>
      <c r="J50" s="151"/>
      <c r="K50" s="151"/>
      <c r="L50" s="151"/>
      <c r="M50" s="151"/>
      <c r="N50" s="151"/>
      <c r="O50" s="151"/>
      <c r="P50" s="151" t="s">
        <v>31</v>
      </c>
      <c r="Q50" s="119">
        <f>H50</f>
        <v>8021221</v>
      </c>
    </row>
    <row r="51" spans="1:17" s="34" customFormat="1" ht="18" customHeight="1" x14ac:dyDescent="0.15">
      <c r="A51" s="444"/>
      <c r="B51" s="447"/>
      <c r="C51" s="462"/>
      <c r="D51" s="450"/>
      <c r="E51" s="450"/>
      <c r="F51" s="450"/>
      <c r="G51" s="160"/>
      <c r="H51" s="116"/>
      <c r="I51" s="151"/>
      <c r="J51" s="151"/>
      <c r="K51" s="151"/>
      <c r="L51" s="151"/>
      <c r="M51" s="151"/>
      <c r="N51" s="151"/>
      <c r="O51" s="151"/>
      <c r="P51" s="151"/>
      <c r="Q51" s="119"/>
    </row>
    <row r="52" spans="1:17" s="34" customFormat="1" ht="18" customHeight="1" x14ac:dyDescent="0.15">
      <c r="A52" s="444"/>
      <c r="B52" s="447"/>
      <c r="C52" s="462"/>
      <c r="D52" s="450"/>
      <c r="E52" s="450"/>
      <c r="F52" s="450"/>
      <c r="G52" s="160"/>
      <c r="H52" s="116"/>
      <c r="I52" s="151"/>
      <c r="J52" s="151"/>
      <c r="K52" s="151"/>
      <c r="L52" s="151"/>
      <c r="M52" s="151"/>
      <c r="N52" s="151"/>
      <c r="O52" s="151"/>
      <c r="P52" s="151"/>
      <c r="Q52" s="355"/>
    </row>
    <row r="53" spans="1:17" s="34" customFormat="1" ht="18" customHeight="1" x14ac:dyDescent="0.15">
      <c r="A53" s="566" t="s">
        <v>185</v>
      </c>
      <c r="B53" s="567"/>
      <c r="C53" s="568"/>
      <c r="D53" s="445">
        <f>D54</f>
        <v>7500000</v>
      </c>
      <c r="E53" s="445">
        <f>E54</f>
        <v>7500000</v>
      </c>
      <c r="F53" s="445">
        <f>E53-D53</f>
        <v>0</v>
      </c>
      <c r="G53" s="476"/>
      <c r="H53" s="459"/>
      <c r="I53" s="460"/>
      <c r="J53" s="460"/>
      <c r="K53" s="460"/>
      <c r="L53" s="460"/>
      <c r="M53" s="460"/>
      <c r="N53" s="460"/>
      <c r="O53" s="460"/>
      <c r="P53" s="460"/>
      <c r="Q53" s="477"/>
    </row>
    <row r="54" spans="1:17" s="34" customFormat="1" ht="18" customHeight="1" x14ac:dyDescent="0.15">
      <c r="A54" s="461"/>
      <c r="B54" s="559" t="s">
        <v>200</v>
      </c>
      <c r="C54" s="560"/>
      <c r="D54" s="455">
        <f>D55+D58</f>
        <v>7500000</v>
      </c>
      <c r="E54" s="455">
        <f>E55+E58</f>
        <v>7500000</v>
      </c>
      <c r="F54" s="455">
        <f>E54-D54</f>
        <v>0</v>
      </c>
      <c r="G54" s="446"/>
      <c r="H54" s="116"/>
      <c r="I54" s="151"/>
      <c r="J54" s="151"/>
      <c r="K54" s="151"/>
      <c r="L54" s="151"/>
      <c r="M54" s="151"/>
      <c r="N54" s="151"/>
      <c r="O54" s="151"/>
      <c r="P54" s="151"/>
      <c r="Q54" s="119"/>
    </row>
    <row r="55" spans="1:17" s="34" customFormat="1" ht="18" customHeight="1" x14ac:dyDescent="0.15">
      <c r="A55" s="465"/>
      <c r="B55" s="447"/>
      <c r="C55" s="466" t="s">
        <v>152</v>
      </c>
      <c r="D55" s="467">
        <v>100000</v>
      </c>
      <c r="E55" s="467">
        <f>Q55</f>
        <v>100000</v>
      </c>
      <c r="F55" s="467">
        <f>E55-D55</f>
        <v>0</v>
      </c>
      <c r="G55" s="463" t="s">
        <v>64</v>
      </c>
      <c r="H55" s="116"/>
      <c r="I55" s="151"/>
      <c r="J55" s="151"/>
      <c r="K55" s="151"/>
      <c r="L55" s="151"/>
      <c r="M55" s="151"/>
      <c r="N55" s="151"/>
      <c r="O55" s="151"/>
      <c r="P55" s="151"/>
      <c r="Q55" s="452">
        <f>Q56</f>
        <v>100000</v>
      </c>
    </row>
    <row r="56" spans="1:17" s="34" customFormat="1" ht="18" customHeight="1" x14ac:dyDescent="0.15">
      <c r="A56" s="465"/>
      <c r="B56" s="447"/>
      <c r="C56" s="447"/>
      <c r="D56" s="450"/>
      <c r="E56" s="450"/>
      <c r="F56" s="450"/>
      <c r="G56" s="116" t="s">
        <v>196</v>
      </c>
      <c r="H56" s="116"/>
      <c r="I56" s="151"/>
      <c r="J56" s="151"/>
      <c r="K56" s="151"/>
      <c r="L56" s="151"/>
      <c r="M56" s="151"/>
      <c r="N56" s="151"/>
      <c r="O56" s="151"/>
      <c r="P56" s="151" t="s">
        <v>31</v>
      </c>
      <c r="Q56" s="119">
        <v>100000</v>
      </c>
    </row>
    <row r="57" spans="1:17" s="34" customFormat="1" ht="18" customHeight="1" x14ac:dyDescent="0.15">
      <c r="A57" s="465"/>
      <c r="B57" s="447"/>
      <c r="C57" s="469"/>
      <c r="D57" s="470"/>
      <c r="E57" s="470"/>
      <c r="F57" s="470"/>
      <c r="G57" s="547"/>
      <c r="H57" s="548"/>
      <c r="I57" s="548"/>
      <c r="J57" s="548"/>
      <c r="K57" s="548"/>
      <c r="L57" s="548"/>
      <c r="M57" s="548"/>
      <c r="N57" s="548"/>
      <c r="O57" s="548"/>
      <c r="P57" s="548"/>
      <c r="Q57" s="549"/>
    </row>
    <row r="58" spans="1:17" s="34" customFormat="1" ht="18" customHeight="1" x14ac:dyDescent="0.15">
      <c r="A58" s="465"/>
      <c r="B58" s="447"/>
      <c r="C58" s="447" t="s">
        <v>80</v>
      </c>
      <c r="D58" s="450">
        <v>7400000</v>
      </c>
      <c r="E58" s="450">
        <f>Q58</f>
        <v>7400000</v>
      </c>
      <c r="F58" s="467">
        <f>E58-D58</f>
        <v>0</v>
      </c>
      <c r="G58" s="484" t="s">
        <v>222</v>
      </c>
      <c r="H58" s="485"/>
      <c r="I58" s="486"/>
      <c r="J58" s="486"/>
      <c r="K58" s="486"/>
      <c r="L58" s="486"/>
      <c r="M58" s="486"/>
      <c r="N58" s="486"/>
      <c r="O58" s="486"/>
      <c r="P58" s="486"/>
      <c r="Q58" s="452">
        <f>Q59+Q60</f>
        <v>7400000</v>
      </c>
    </row>
    <row r="59" spans="1:17" s="34" customFormat="1" ht="18" customHeight="1" x14ac:dyDescent="0.15">
      <c r="A59" s="465"/>
      <c r="B59" s="447"/>
      <c r="C59" s="447"/>
      <c r="D59" s="450"/>
      <c r="E59" s="450"/>
      <c r="F59" s="450"/>
      <c r="G59" s="160" t="s">
        <v>281</v>
      </c>
      <c r="H59" s="116">
        <v>60000</v>
      </c>
      <c r="I59" s="151" t="s">
        <v>14</v>
      </c>
      <c r="J59" s="152" t="s">
        <v>16</v>
      </c>
      <c r="K59" s="151">
        <v>10</v>
      </c>
      <c r="L59" s="151" t="s">
        <v>35</v>
      </c>
      <c r="M59" s="152" t="s">
        <v>42</v>
      </c>
      <c r="N59" s="151">
        <v>12</v>
      </c>
      <c r="O59" s="151" t="s">
        <v>30</v>
      </c>
      <c r="P59" s="151" t="s">
        <v>31</v>
      </c>
      <c r="Q59" s="119">
        <f>H59*K59*N59</f>
        <v>7200000</v>
      </c>
    </row>
    <row r="60" spans="1:17" s="34" customFormat="1" ht="18" customHeight="1" x14ac:dyDescent="0.15">
      <c r="A60" s="465"/>
      <c r="B60" s="447"/>
      <c r="C60" s="447"/>
      <c r="D60" s="450"/>
      <c r="E60" s="450"/>
      <c r="F60" s="450"/>
      <c r="G60" s="160" t="s">
        <v>118</v>
      </c>
      <c r="H60" s="116">
        <v>100000</v>
      </c>
      <c r="I60" s="151" t="s">
        <v>14</v>
      </c>
      <c r="J60" s="152" t="s">
        <v>47</v>
      </c>
      <c r="K60" s="151">
        <v>2</v>
      </c>
      <c r="L60" s="151" t="s">
        <v>35</v>
      </c>
      <c r="M60" s="152"/>
      <c r="N60" s="151"/>
      <c r="O60" s="151"/>
      <c r="P60" s="151" t="s">
        <v>31</v>
      </c>
      <c r="Q60" s="119">
        <f>H60*K60</f>
        <v>200000</v>
      </c>
    </row>
    <row r="61" spans="1:17" s="34" customFormat="1" ht="18" customHeight="1" x14ac:dyDescent="0.15">
      <c r="A61" s="487"/>
      <c r="B61" s="454"/>
      <c r="C61" s="454"/>
      <c r="D61" s="455"/>
      <c r="E61" s="455"/>
      <c r="F61" s="455"/>
      <c r="G61" s="550"/>
      <c r="H61" s="551"/>
      <c r="I61" s="551"/>
      <c r="J61" s="551"/>
      <c r="K61" s="551"/>
      <c r="L61" s="551"/>
      <c r="M61" s="551"/>
      <c r="N61" s="551"/>
      <c r="O61" s="551"/>
      <c r="P61" s="551"/>
      <c r="Q61" s="552"/>
    </row>
    <row r="62" spans="1:17" x14ac:dyDescent="0.15">
      <c r="A62" s="35"/>
      <c r="B62" s="35"/>
      <c r="C62" s="35"/>
      <c r="F62" s="36"/>
      <c r="G62" s="37"/>
      <c r="H62" s="38"/>
      <c r="I62" s="39"/>
      <c r="J62" s="39"/>
      <c r="K62" s="39"/>
      <c r="L62" s="39"/>
      <c r="M62" s="39"/>
      <c r="N62" s="39"/>
      <c r="O62" s="39"/>
      <c r="P62" s="39"/>
      <c r="Q62" s="37"/>
    </row>
    <row r="63" spans="1:17" x14ac:dyDescent="0.15">
      <c r="G63" s="30"/>
      <c r="H63" s="31"/>
      <c r="I63" s="32"/>
      <c r="J63" s="32"/>
      <c r="K63" s="32"/>
      <c r="L63" s="32"/>
      <c r="M63" s="32"/>
      <c r="N63" s="32"/>
      <c r="O63" s="32"/>
      <c r="P63" s="32"/>
      <c r="Q63" s="30"/>
    </row>
    <row r="64" spans="1:17" x14ac:dyDescent="0.15">
      <c r="G64" s="30"/>
      <c r="H64" s="31"/>
      <c r="I64" s="32"/>
      <c r="J64" s="32"/>
      <c r="K64" s="32"/>
      <c r="L64" s="32"/>
      <c r="M64" s="32"/>
      <c r="N64" s="32"/>
      <c r="O64" s="32"/>
      <c r="P64" s="32"/>
      <c r="Q64" s="30"/>
    </row>
    <row r="66" spans="4:17" x14ac:dyDescent="0.15">
      <c r="D66" s="40"/>
      <c r="E66" s="40"/>
      <c r="F66" s="52"/>
      <c r="G66" s="6"/>
      <c r="H66" s="41"/>
      <c r="I66" s="42"/>
      <c r="J66" s="42"/>
      <c r="K66" s="42"/>
      <c r="L66" s="42"/>
      <c r="M66" s="42"/>
      <c r="N66" s="42"/>
      <c r="O66" s="42"/>
      <c r="P66" s="42"/>
      <c r="Q66" s="6"/>
    </row>
    <row r="67" spans="4:17" x14ac:dyDescent="0.15">
      <c r="D67" s="40"/>
      <c r="E67" s="40"/>
      <c r="F67" s="52"/>
      <c r="G67" s="6"/>
      <c r="H67" s="41"/>
      <c r="I67" s="42"/>
      <c r="J67" s="42"/>
      <c r="K67" s="42"/>
      <c r="L67" s="42"/>
      <c r="M67" s="42"/>
      <c r="N67" s="42"/>
      <c r="O67" s="42"/>
      <c r="P67" s="42"/>
      <c r="Q67" s="6"/>
    </row>
    <row r="68" spans="4:17" x14ac:dyDescent="0.15">
      <c r="D68" s="40"/>
      <c r="E68" s="40"/>
      <c r="F68" s="52"/>
      <c r="G68" s="6"/>
      <c r="H68" s="41"/>
      <c r="I68" s="42"/>
      <c r="J68" s="42"/>
      <c r="K68" s="42"/>
      <c r="L68" s="42"/>
      <c r="M68" s="42"/>
      <c r="N68" s="42"/>
      <c r="O68" s="42"/>
      <c r="P68" s="42"/>
      <c r="Q68" s="6"/>
    </row>
    <row r="69" spans="4:17" x14ac:dyDescent="0.15">
      <c r="D69" s="40"/>
      <c r="E69" s="40"/>
      <c r="F69" s="52"/>
      <c r="G69" s="6"/>
      <c r="H69" s="41"/>
      <c r="I69" s="42"/>
      <c r="J69" s="42"/>
      <c r="K69" s="42"/>
      <c r="L69" s="42"/>
      <c r="M69" s="42"/>
      <c r="N69" s="42"/>
      <c r="O69" s="42"/>
      <c r="P69" s="42"/>
      <c r="Q69" s="6"/>
    </row>
    <row r="70" spans="4:17" x14ac:dyDescent="0.15">
      <c r="D70" s="40"/>
      <c r="E70" s="40"/>
      <c r="F70" s="52"/>
      <c r="G70" s="6"/>
      <c r="H70" s="41"/>
      <c r="I70" s="42"/>
      <c r="J70" s="42"/>
      <c r="K70" s="42"/>
      <c r="L70" s="42"/>
      <c r="M70" s="42"/>
      <c r="N70" s="42"/>
      <c r="O70" s="42"/>
      <c r="P70" s="42"/>
      <c r="Q70" s="6"/>
    </row>
    <row r="71" spans="4:17" x14ac:dyDescent="0.15">
      <c r="D71" s="40"/>
      <c r="E71" s="40"/>
      <c r="F71" s="52"/>
      <c r="G71" s="6"/>
      <c r="H71" s="41"/>
      <c r="I71" s="42"/>
      <c r="J71" s="42"/>
      <c r="K71" s="42"/>
      <c r="L71" s="42"/>
      <c r="M71" s="42"/>
      <c r="N71" s="42"/>
      <c r="O71" s="42"/>
      <c r="P71" s="42"/>
      <c r="Q71" s="6"/>
    </row>
    <row r="72" spans="4:17" x14ac:dyDescent="0.15">
      <c r="D72" s="4"/>
      <c r="E72" s="52"/>
      <c r="F72" s="52"/>
      <c r="G72" s="6"/>
      <c r="H72" s="41"/>
      <c r="I72" s="42"/>
      <c r="J72" s="42"/>
      <c r="K72" s="42"/>
      <c r="L72" s="42"/>
      <c r="M72" s="42"/>
      <c r="N72" s="42"/>
      <c r="O72" s="42"/>
      <c r="P72" s="42"/>
      <c r="Q72" s="6"/>
    </row>
  </sheetData>
  <mergeCells count="40">
    <mergeCell ref="G7:Q7"/>
    <mergeCell ref="G6:Q6"/>
    <mergeCell ref="G5:Q5"/>
    <mergeCell ref="G8:P8"/>
    <mergeCell ref="A1:Q1"/>
    <mergeCell ref="A5:C5"/>
    <mergeCell ref="A3:C3"/>
    <mergeCell ref="D3:D4"/>
    <mergeCell ref="F3:F4"/>
    <mergeCell ref="G3:Q4"/>
    <mergeCell ref="E3:E4"/>
    <mergeCell ref="G2:Q2"/>
    <mergeCell ref="B54:C54"/>
    <mergeCell ref="B7:C7"/>
    <mergeCell ref="A6:C6"/>
    <mergeCell ref="B13:C13"/>
    <mergeCell ref="A30:C30"/>
    <mergeCell ref="A40:C40"/>
    <mergeCell ref="B46:C46"/>
    <mergeCell ref="A45:C45"/>
    <mergeCell ref="A12:C12"/>
    <mergeCell ref="A53:C53"/>
    <mergeCell ref="B41:C41"/>
    <mergeCell ref="R12:R13"/>
    <mergeCell ref="S12:S13"/>
    <mergeCell ref="W12:W13"/>
    <mergeCell ref="G57:Q57"/>
    <mergeCell ref="G61:Q61"/>
    <mergeCell ref="G44:Q44"/>
    <mergeCell ref="G16:P16"/>
    <mergeCell ref="G17:P17"/>
    <mergeCell ref="G14:P14"/>
    <mergeCell ref="G15:P15"/>
    <mergeCell ref="G13:Q13"/>
    <mergeCell ref="G12:Q12"/>
    <mergeCell ref="H20:K20"/>
    <mergeCell ref="H21:K21"/>
    <mergeCell ref="H22:K22"/>
    <mergeCell ref="H23:K23"/>
    <mergeCell ref="H19:K19"/>
  </mergeCells>
  <phoneticPr fontId="32" type="noConversion"/>
  <pageMargins left="0.7086111307144165" right="0.7086111307144165" top="0.74791663885116577" bottom="0.74791663885116577" header="0.31486111879348755" footer="0.31486111879348755"/>
  <pageSetup paperSize="9" scale="7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85"/>
  <sheetViews>
    <sheetView zoomScaleNormal="100" zoomScaleSheetLayoutView="100" workbookViewId="0">
      <pane ySplit="5" topLeftCell="A78" activePane="bottomLeft" state="frozen"/>
      <selection pane="bottomLeft" activeCell="AC96" sqref="AC96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43" customWidth="1"/>
    <col min="8" max="8" width="11.5546875" style="44" customWidth="1"/>
    <col min="9" max="9" width="2.33203125" style="5" customWidth="1"/>
    <col min="10" max="10" width="1.77734375" style="5" customWidth="1"/>
    <col min="11" max="11" width="5.21875" style="5" customWidth="1"/>
    <col min="12" max="12" width="2.33203125" style="5" customWidth="1"/>
    <col min="13" max="13" width="1.77734375" style="5" hidden="1" customWidth="1"/>
    <col min="14" max="14" width="3.77734375" style="5" hidden="1" customWidth="1"/>
    <col min="15" max="15" width="2.33203125" style="5" hidden="1" customWidth="1"/>
    <col min="16" max="16" width="1.77734375" style="5" customWidth="1"/>
    <col min="17" max="17" width="13.5546875" style="43" customWidth="1"/>
    <col min="18" max="18" width="10.109375" style="45" hidden="1" customWidth="1"/>
    <col min="19" max="19" width="9.77734375" style="45" hidden="1" customWidth="1"/>
    <col min="20" max="20" width="8.109375" style="45" hidden="1" customWidth="1"/>
    <col min="21" max="21" width="8.33203125" style="45" hidden="1" customWidth="1"/>
    <col min="22" max="22" width="10" style="45" hidden="1" customWidth="1"/>
    <col min="23" max="23" width="10.21875" style="45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569" t="s">
        <v>311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128"/>
      <c r="S1" s="128"/>
      <c r="T1" s="128"/>
      <c r="U1" s="128"/>
      <c r="V1" s="128"/>
      <c r="W1" s="128"/>
    </row>
    <row r="2" spans="1:24" ht="14.25" customHeight="1" x14ac:dyDescent="0.15">
      <c r="A2" s="97"/>
      <c r="B2" s="97"/>
      <c r="C2" s="97"/>
      <c r="D2" s="129"/>
      <c r="E2" s="129"/>
      <c r="F2" s="97"/>
      <c r="G2" s="99"/>
      <c r="H2" s="100"/>
      <c r="I2" s="101"/>
      <c r="J2" s="101"/>
      <c r="K2" s="101"/>
      <c r="L2" s="101"/>
      <c r="M2" s="101"/>
      <c r="N2" s="101"/>
      <c r="O2" s="101"/>
      <c r="P2" s="101"/>
      <c r="Q2" s="102" t="s">
        <v>189</v>
      </c>
      <c r="R2" s="128"/>
      <c r="S2" s="128" t="s">
        <v>34</v>
      </c>
      <c r="T2" s="128"/>
      <c r="U2" s="128"/>
      <c r="V2" s="128"/>
      <c r="W2" s="128"/>
    </row>
    <row r="3" spans="1:24" ht="15" customHeight="1" x14ac:dyDescent="0.15">
      <c r="A3" s="618" t="s">
        <v>187</v>
      </c>
      <c r="B3" s="619"/>
      <c r="C3" s="619"/>
      <c r="D3" s="620" t="str">
        <f>세입명세서!D3</f>
        <v>2022년본예산(A)</v>
      </c>
      <c r="E3" s="622" t="str">
        <f>세입명세서!E3</f>
        <v>2022년 1차추경(B)</v>
      </c>
      <c r="F3" s="624" t="s">
        <v>198</v>
      </c>
      <c r="G3" s="626" t="s">
        <v>57</v>
      </c>
      <c r="H3" s="626"/>
      <c r="I3" s="626"/>
      <c r="J3" s="626"/>
      <c r="K3" s="626"/>
      <c r="L3" s="626"/>
      <c r="M3" s="626"/>
      <c r="N3" s="626"/>
      <c r="O3" s="626"/>
      <c r="P3" s="626"/>
      <c r="Q3" s="627"/>
      <c r="R3" s="128">
        <f>R5-SUM(R6:R155)</f>
        <v>0</v>
      </c>
      <c r="S3" s="128">
        <f t="shared" ref="S3:W3" si="0">S5-SUM(S6:S155)</f>
        <v>0</v>
      </c>
      <c r="T3" s="128">
        <f t="shared" si="0"/>
        <v>0</v>
      </c>
      <c r="U3" s="128">
        <f t="shared" si="0"/>
        <v>0</v>
      </c>
      <c r="V3" s="128">
        <f t="shared" si="0"/>
        <v>0</v>
      </c>
      <c r="W3" s="128">
        <f t="shared" si="0"/>
        <v>0</v>
      </c>
    </row>
    <row r="4" spans="1:24" ht="15" customHeight="1" x14ac:dyDescent="0.15">
      <c r="A4" s="103" t="s">
        <v>26</v>
      </c>
      <c r="B4" s="390" t="s">
        <v>5</v>
      </c>
      <c r="C4" s="390" t="s">
        <v>29</v>
      </c>
      <c r="D4" s="621"/>
      <c r="E4" s="623"/>
      <c r="F4" s="625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9"/>
      <c r="R4" s="196" t="s">
        <v>237</v>
      </c>
      <c r="S4" s="130" t="s">
        <v>25</v>
      </c>
      <c r="T4" s="130" t="s">
        <v>20</v>
      </c>
      <c r="U4" s="130" t="s">
        <v>18</v>
      </c>
      <c r="V4" s="130" t="s">
        <v>7</v>
      </c>
      <c r="W4" s="216" t="s">
        <v>49</v>
      </c>
    </row>
    <row r="5" spans="1:24" ht="17.25" customHeight="1" x14ac:dyDescent="0.15">
      <c r="A5" s="570" t="s">
        <v>33</v>
      </c>
      <c r="B5" s="571"/>
      <c r="C5" s="572"/>
      <c r="D5" s="104">
        <f>D6+D88+D102+D145+D150</f>
        <v>712614900</v>
      </c>
      <c r="E5" s="104">
        <f>E6+E88+E102+E145+E150</f>
        <v>738014483</v>
      </c>
      <c r="F5" s="131">
        <f>E5-D5</f>
        <v>25399583</v>
      </c>
      <c r="G5" s="105"/>
      <c r="H5" s="105"/>
      <c r="I5" s="106"/>
      <c r="J5" s="106"/>
      <c r="K5" s="106"/>
      <c r="L5" s="106"/>
      <c r="M5" s="106"/>
      <c r="N5" s="106"/>
      <c r="O5" s="106"/>
      <c r="P5" s="106"/>
      <c r="Q5" s="107"/>
      <c r="R5" s="373">
        <f>세입명세서!E12</f>
        <v>615423090</v>
      </c>
      <c r="S5" s="213">
        <f>세입명세서!E8+세입명세서!E47+세입명세서!E55+세입명세서!E58</f>
        <v>106170172</v>
      </c>
      <c r="T5" s="374">
        <f>세입명세서!Q42</f>
        <v>1000000</v>
      </c>
      <c r="U5" s="213">
        <f>세입명세서!Q32</f>
        <v>5600000</v>
      </c>
      <c r="V5" s="213">
        <f>세입명세서!E49+세입명세서!E37</f>
        <v>9821221</v>
      </c>
      <c r="W5" s="217">
        <f>SUM(R5:V5)</f>
        <v>738014483</v>
      </c>
      <c r="X5" s="29"/>
    </row>
    <row r="6" spans="1:24" ht="17.25" customHeight="1" x14ac:dyDescent="0.15">
      <c r="A6" s="600" t="s">
        <v>190</v>
      </c>
      <c r="B6" s="601"/>
      <c r="C6" s="602"/>
      <c r="D6" s="134">
        <f>D7+D31+D41</f>
        <v>616287700</v>
      </c>
      <c r="E6" s="134">
        <f>E7+E31+E41</f>
        <v>613720690</v>
      </c>
      <c r="F6" s="135">
        <f>E6-D6</f>
        <v>-2567010</v>
      </c>
      <c r="G6" s="492"/>
      <c r="H6" s="108"/>
      <c r="I6" s="109"/>
      <c r="J6" s="109"/>
      <c r="K6" s="109"/>
      <c r="L6" s="109"/>
      <c r="M6" s="109"/>
      <c r="N6" s="109"/>
      <c r="O6" s="109"/>
      <c r="P6" s="109"/>
      <c r="Q6" s="110"/>
      <c r="R6" s="197"/>
      <c r="S6" s="132"/>
      <c r="T6" s="132"/>
      <c r="U6" s="132"/>
      <c r="V6" s="132"/>
      <c r="W6" s="217">
        <f t="shared" ref="W6:W68" si="1">SUM(R6:V6)</f>
        <v>0</v>
      </c>
    </row>
    <row r="7" spans="1:24" ht="17.25" customHeight="1" x14ac:dyDescent="0.15">
      <c r="A7" s="136"/>
      <c r="B7" s="598" t="s">
        <v>211</v>
      </c>
      <c r="C7" s="599"/>
      <c r="D7" s="137">
        <f>D8+D10+D17+D20+D26</f>
        <v>583559900</v>
      </c>
      <c r="E7" s="137">
        <f>E8+E10+E17+E20+E26</f>
        <v>580792850</v>
      </c>
      <c r="F7" s="138">
        <f>E7-D7</f>
        <v>-2767050</v>
      </c>
      <c r="G7" s="128"/>
      <c r="H7" s="195"/>
      <c r="I7" s="112"/>
      <c r="J7" s="112"/>
      <c r="K7" s="112"/>
      <c r="L7" s="112"/>
      <c r="M7" s="112"/>
      <c r="N7" s="112"/>
      <c r="O7" s="112"/>
      <c r="P7" s="112"/>
      <c r="Q7" s="113"/>
      <c r="R7" s="197"/>
      <c r="S7" s="132"/>
      <c r="T7" s="132"/>
      <c r="U7" s="132"/>
      <c r="V7" s="132"/>
      <c r="W7" s="217">
        <f t="shared" si="1"/>
        <v>0</v>
      </c>
    </row>
    <row r="8" spans="1:24" ht="16.5" customHeight="1" x14ac:dyDescent="0.15">
      <c r="A8" s="139"/>
      <c r="B8" s="140"/>
      <c r="C8" s="141" t="s">
        <v>292</v>
      </c>
      <c r="D8" s="142">
        <v>323667340</v>
      </c>
      <c r="E8" s="142">
        <f>Q8</f>
        <v>320805000</v>
      </c>
      <c r="F8" s="143">
        <f>E8-D8</f>
        <v>-2862340</v>
      </c>
      <c r="G8" s="127" t="s">
        <v>13</v>
      </c>
      <c r="H8" s="195"/>
      <c r="I8" s="112"/>
      <c r="J8" s="115"/>
      <c r="K8" s="112"/>
      <c r="L8" s="112"/>
      <c r="M8" s="115"/>
      <c r="N8" s="112"/>
      <c r="O8" s="112"/>
      <c r="P8" s="112"/>
      <c r="Q8" s="190">
        <f>Q9</f>
        <v>320805000</v>
      </c>
      <c r="R8" s="197"/>
      <c r="S8" s="132"/>
      <c r="T8" s="132"/>
      <c r="U8" s="132"/>
      <c r="V8" s="132"/>
      <c r="W8" s="217">
        <f t="shared" si="1"/>
        <v>0</v>
      </c>
    </row>
    <row r="9" spans="1:24" ht="16.5" customHeight="1" x14ac:dyDescent="0.15">
      <c r="A9" s="139"/>
      <c r="B9" s="140"/>
      <c r="C9" s="140"/>
      <c r="D9" s="142"/>
      <c r="E9" s="142"/>
      <c r="F9" s="143"/>
      <c r="G9" s="128" t="s">
        <v>120</v>
      </c>
      <c r="H9" s="195"/>
      <c r="I9" s="112"/>
      <c r="J9" s="112"/>
      <c r="K9" s="112"/>
      <c r="L9" s="112"/>
      <c r="M9" s="112"/>
      <c r="N9" s="112"/>
      <c r="O9" s="112"/>
      <c r="P9" s="112"/>
      <c r="Q9" s="200">
        <f>세입명세서!Q16</f>
        <v>320805000</v>
      </c>
      <c r="R9" s="197">
        <f>Q9</f>
        <v>320805000</v>
      </c>
      <c r="S9" s="132"/>
      <c r="T9" s="132"/>
      <c r="U9" s="132"/>
      <c r="V9" s="132"/>
      <c r="W9" s="217">
        <f t="shared" si="1"/>
        <v>320805000</v>
      </c>
      <c r="X9" s="29">
        <f>SUM(R9:V9)-W9</f>
        <v>0</v>
      </c>
    </row>
    <row r="10" spans="1:24" ht="16.5" customHeight="1" x14ac:dyDescent="0.15">
      <c r="A10" s="145"/>
      <c r="B10" s="141"/>
      <c r="C10" s="146" t="s">
        <v>270</v>
      </c>
      <c r="D10" s="147">
        <v>168987140</v>
      </c>
      <c r="E10" s="147">
        <f>Q10</f>
        <v>169054320</v>
      </c>
      <c r="F10" s="148">
        <f>E10-D10</f>
        <v>67180</v>
      </c>
      <c r="G10" s="493" t="s">
        <v>15</v>
      </c>
      <c r="H10" s="125"/>
      <c r="I10" s="126"/>
      <c r="J10" s="149"/>
      <c r="K10" s="126"/>
      <c r="L10" s="126"/>
      <c r="M10" s="126"/>
      <c r="N10" s="126"/>
      <c r="O10" s="126"/>
      <c r="P10" s="126"/>
      <c r="Q10" s="201">
        <f>Q11+Q12+Q13+Q14+Q15</f>
        <v>169054320</v>
      </c>
      <c r="R10" s="197"/>
      <c r="S10" s="132"/>
      <c r="T10" s="132"/>
      <c r="U10" s="132"/>
      <c r="V10" s="132"/>
      <c r="W10" s="217">
        <f t="shared" si="1"/>
        <v>0</v>
      </c>
      <c r="X10" s="29">
        <f t="shared" ref="X10:X73" si="2">SUM(R10:V10)-W10</f>
        <v>0</v>
      </c>
    </row>
    <row r="11" spans="1:24" ht="16.5" customHeight="1" x14ac:dyDescent="0.15">
      <c r="A11" s="150"/>
      <c r="B11" s="141"/>
      <c r="C11" s="141"/>
      <c r="D11" s="142"/>
      <c r="E11" s="142"/>
      <c r="F11" s="114"/>
      <c r="G11" s="307" t="s">
        <v>302</v>
      </c>
      <c r="H11" s="195"/>
      <c r="I11" s="112"/>
      <c r="J11" s="115"/>
      <c r="K11" s="112"/>
      <c r="L11" s="112"/>
      <c r="M11" s="112"/>
      <c r="N11" s="112"/>
      <c r="O11" s="112"/>
      <c r="P11" s="112"/>
      <c r="Q11" s="202">
        <f>세입명세서!Q17</f>
        <v>119432800</v>
      </c>
      <c r="R11" s="197">
        <f>Q11</f>
        <v>119432800</v>
      </c>
      <c r="S11" s="132"/>
      <c r="T11" s="132"/>
      <c r="U11" s="132"/>
      <c r="V11" s="132"/>
      <c r="W11" s="217">
        <f t="shared" si="1"/>
        <v>119432800</v>
      </c>
      <c r="X11" s="29">
        <f t="shared" si="2"/>
        <v>0</v>
      </c>
    </row>
    <row r="12" spans="1:24" ht="15" customHeight="1" x14ac:dyDescent="0.15">
      <c r="A12" s="150"/>
      <c r="B12" s="141"/>
      <c r="C12" s="141"/>
      <c r="D12" s="142"/>
      <c r="E12" s="142"/>
      <c r="F12" s="114"/>
      <c r="G12" s="382" t="s">
        <v>134</v>
      </c>
      <c r="H12" s="363"/>
      <c r="I12" s="364"/>
      <c r="J12" s="365"/>
      <c r="K12" s="364"/>
      <c r="L12" s="364"/>
      <c r="M12" s="115"/>
      <c r="N12" s="112"/>
      <c r="O12" s="112"/>
      <c r="P12" s="112"/>
      <c r="Q12" s="202">
        <f>세입명세서!Q20</f>
        <v>20520000</v>
      </c>
      <c r="R12" s="197">
        <f>Q12</f>
        <v>20520000</v>
      </c>
      <c r="S12" s="132"/>
      <c r="T12" s="132"/>
      <c r="U12" s="132"/>
      <c r="V12" s="132"/>
      <c r="W12" s="217">
        <f t="shared" si="1"/>
        <v>20520000</v>
      </c>
      <c r="X12" s="29">
        <f t="shared" si="2"/>
        <v>0</v>
      </c>
    </row>
    <row r="13" spans="1:24" ht="15" customHeight="1" x14ac:dyDescent="0.15">
      <c r="A13" s="150"/>
      <c r="B13" s="141"/>
      <c r="C13" s="141"/>
      <c r="D13" s="142"/>
      <c r="E13" s="142"/>
      <c r="F13" s="114"/>
      <c r="G13" s="382" t="s">
        <v>135</v>
      </c>
      <c r="H13" s="363"/>
      <c r="I13" s="364"/>
      <c r="J13" s="365"/>
      <c r="K13" s="364"/>
      <c r="L13" s="364"/>
      <c r="M13" s="115"/>
      <c r="N13" s="112"/>
      <c r="O13" s="112"/>
      <c r="P13" s="112"/>
      <c r="Q13" s="202">
        <f>세입명세서!Q21</f>
        <v>4800000</v>
      </c>
      <c r="R13" s="197">
        <f t="shared" ref="R13:R15" si="3">Q13</f>
        <v>4800000</v>
      </c>
      <c r="S13" s="132"/>
      <c r="T13" s="132"/>
      <c r="U13" s="132"/>
      <c r="V13" s="132"/>
      <c r="W13" s="217">
        <f t="shared" si="1"/>
        <v>4800000</v>
      </c>
      <c r="X13" s="29">
        <f t="shared" si="2"/>
        <v>0</v>
      </c>
    </row>
    <row r="14" spans="1:24" ht="15" customHeight="1" x14ac:dyDescent="0.15">
      <c r="A14" s="150"/>
      <c r="B14" s="141"/>
      <c r="C14" s="141"/>
      <c r="D14" s="142"/>
      <c r="E14" s="142"/>
      <c r="F14" s="114"/>
      <c r="G14" s="382" t="s">
        <v>136</v>
      </c>
      <c r="H14" s="363"/>
      <c r="I14" s="364"/>
      <c r="J14" s="365"/>
      <c r="K14" s="364"/>
      <c r="L14" s="364"/>
      <c r="M14" s="115"/>
      <c r="N14" s="112"/>
      <c r="O14" s="112"/>
      <c r="P14" s="112"/>
      <c r="Q14" s="202">
        <f>세입명세서!Q22</f>
        <v>18301520</v>
      </c>
      <c r="R14" s="197">
        <f t="shared" si="3"/>
        <v>18301520</v>
      </c>
      <c r="S14" s="132"/>
      <c r="T14" s="132"/>
      <c r="U14" s="132"/>
      <c r="V14" s="132"/>
      <c r="W14" s="217">
        <f t="shared" si="1"/>
        <v>18301520</v>
      </c>
      <c r="X14" s="29">
        <f t="shared" si="2"/>
        <v>0</v>
      </c>
    </row>
    <row r="15" spans="1:24" ht="15" customHeight="1" x14ac:dyDescent="0.15">
      <c r="A15" s="150"/>
      <c r="B15" s="141"/>
      <c r="C15" s="141"/>
      <c r="D15" s="142"/>
      <c r="E15" s="142"/>
      <c r="F15" s="114"/>
      <c r="G15" s="382" t="s">
        <v>137</v>
      </c>
      <c r="H15" s="363"/>
      <c r="I15" s="364"/>
      <c r="J15" s="365"/>
      <c r="K15" s="364"/>
      <c r="L15" s="364"/>
      <c r="M15" s="115"/>
      <c r="N15" s="112"/>
      <c r="O15" s="112"/>
      <c r="P15" s="112"/>
      <c r="Q15" s="202">
        <f>세입명세서!Q23</f>
        <v>6000000</v>
      </c>
      <c r="R15" s="197">
        <f t="shared" si="3"/>
        <v>6000000</v>
      </c>
      <c r="S15" s="132"/>
      <c r="T15" s="132"/>
      <c r="U15" s="132"/>
      <c r="V15" s="132"/>
      <c r="W15" s="217">
        <f t="shared" si="1"/>
        <v>6000000</v>
      </c>
      <c r="X15" s="29">
        <f t="shared" si="2"/>
        <v>0</v>
      </c>
    </row>
    <row r="16" spans="1:24" ht="15" customHeight="1" x14ac:dyDescent="0.15">
      <c r="A16" s="150"/>
      <c r="B16" s="141"/>
      <c r="C16" s="154"/>
      <c r="D16" s="144"/>
      <c r="E16" s="144"/>
      <c r="F16" s="120"/>
      <c r="G16" s="630"/>
      <c r="H16" s="630"/>
      <c r="I16" s="630"/>
      <c r="J16" s="630"/>
      <c r="K16" s="630"/>
      <c r="L16" s="630"/>
      <c r="M16" s="630"/>
      <c r="N16" s="630"/>
      <c r="O16" s="630"/>
      <c r="P16" s="630"/>
      <c r="Q16" s="631"/>
      <c r="R16" s="197"/>
      <c r="S16" s="132"/>
      <c r="T16" s="132"/>
      <c r="U16" s="132"/>
      <c r="V16" s="132"/>
      <c r="W16" s="217">
        <f t="shared" si="1"/>
        <v>0</v>
      </c>
      <c r="X16" s="29">
        <f t="shared" si="2"/>
        <v>0</v>
      </c>
    </row>
    <row r="17" spans="1:24" ht="15" customHeight="1" x14ac:dyDescent="0.15">
      <c r="A17" s="150"/>
      <c r="B17" s="141"/>
      <c r="C17" s="141" t="s">
        <v>156</v>
      </c>
      <c r="D17" s="142">
        <v>43754560</v>
      </c>
      <c r="E17" s="142">
        <f>Q17</f>
        <v>44041620</v>
      </c>
      <c r="F17" s="114">
        <f>E17-D17</f>
        <v>287060</v>
      </c>
      <c r="G17" s="494" t="s">
        <v>53</v>
      </c>
      <c r="H17" s="195"/>
      <c r="I17" s="112"/>
      <c r="J17" s="115"/>
      <c r="K17" s="112"/>
      <c r="L17" s="112"/>
      <c r="M17" s="115"/>
      <c r="N17" s="112"/>
      <c r="O17" s="112"/>
      <c r="P17" s="112"/>
      <c r="Q17" s="190">
        <f>Q18</f>
        <v>44041620</v>
      </c>
      <c r="R17" s="197"/>
      <c r="S17" s="132"/>
      <c r="T17" s="132"/>
      <c r="U17" s="132"/>
      <c r="V17" s="132"/>
      <c r="W17" s="217">
        <f t="shared" si="1"/>
        <v>0</v>
      </c>
      <c r="X17" s="29">
        <f t="shared" si="2"/>
        <v>0</v>
      </c>
    </row>
    <row r="18" spans="1:24" ht="15" customHeight="1" x14ac:dyDescent="0.15">
      <c r="A18" s="150"/>
      <c r="B18" s="141"/>
      <c r="C18" s="141"/>
      <c r="D18" s="142"/>
      <c r="E18" s="142"/>
      <c r="F18" s="114"/>
      <c r="G18" s="392" t="s">
        <v>297</v>
      </c>
      <c r="H18" s="195"/>
      <c r="I18" s="112"/>
      <c r="J18" s="115"/>
      <c r="K18" s="112"/>
      <c r="L18" s="112"/>
      <c r="M18" s="115"/>
      <c r="N18" s="112"/>
      <c r="O18" s="112"/>
      <c r="P18" s="112"/>
      <c r="Q18" s="119">
        <f>세입명세서!Q19</f>
        <v>44041620</v>
      </c>
      <c r="R18" s="197">
        <f>Q18</f>
        <v>44041620</v>
      </c>
      <c r="S18" s="132"/>
      <c r="T18" s="132"/>
      <c r="U18" s="132"/>
      <c r="V18" s="132"/>
      <c r="W18" s="217">
        <f t="shared" si="1"/>
        <v>44041620</v>
      </c>
      <c r="X18" s="29">
        <f t="shared" si="2"/>
        <v>0</v>
      </c>
    </row>
    <row r="19" spans="1:24" ht="15" customHeight="1" x14ac:dyDescent="0.15">
      <c r="A19" s="150"/>
      <c r="B19" s="141"/>
      <c r="C19" s="154"/>
      <c r="D19" s="144"/>
      <c r="E19" s="144"/>
      <c r="F19" s="120"/>
      <c r="G19" s="630"/>
      <c r="H19" s="630"/>
      <c r="I19" s="630"/>
      <c r="J19" s="630"/>
      <c r="K19" s="630"/>
      <c r="L19" s="630"/>
      <c r="M19" s="630"/>
      <c r="N19" s="630"/>
      <c r="O19" s="630"/>
      <c r="P19" s="630"/>
      <c r="Q19" s="631"/>
      <c r="R19" s="197"/>
      <c r="S19" s="132"/>
      <c r="T19" s="132"/>
      <c r="U19" s="132"/>
      <c r="V19" s="132"/>
      <c r="W19" s="217">
        <f t="shared" si="1"/>
        <v>0</v>
      </c>
      <c r="X19" s="29">
        <f t="shared" si="2"/>
        <v>0</v>
      </c>
    </row>
    <row r="20" spans="1:24" ht="16.5" customHeight="1" x14ac:dyDescent="0.15">
      <c r="A20" s="150"/>
      <c r="B20" s="141"/>
      <c r="C20" s="141" t="s">
        <v>151</v>
      </c>
      <c r="D20" s="142">
        <v>45810860</v>
      </c>
      <c r="E20" s="142">
        <f>Q20</f>
        <v>45551910</v>
      </c>
      <c r="F20" s="114">
        <f>E20-D20</f>
        <v>-258950</v>
      </c>
      <c r="G20" s="494" t="s">
        <v>56</v>
      </c>
      <c r="H20" s="128"/>
      <c r="I20" s="112"/>
      <c r="J20" s="112"/>
      <c r="K20" s="112"/>
      <c r="L20" s="112"/>
      <c r="M20" s="112"/>
      <c r="N20" s="112"/>
      <c r="O20" s="112"/>
      <c r="P20" s="128"/>
      <c r="Q20" s="190">
        <f>세입명세서!Q18</f>
        <v>45551910</v>
      </c>
      <c r="R20" s="197"/>
      <c r="S20" s="132"/>
      <c r="T20" s="132"/>
      <c r="U20" s="132"/>
      <c r="W20" s="217">
        <f t="shared" si="1"/>
        <v>0</v>
      </c>
      <c r="X20" s="29">
        <f t="shared" si="2"/>
        <v>0</v>
      </c>
    </row>
    <row r="21" spans="1:24" ht="16.5" customHeight="1" x14ac:dyDescent="0.15">
      <c r="A21" s="150"/>
      <c r="B21" s="141"/>
      <c r="C21" s="141"/>
      <c r="D21" s="142"/>
      <c r="E21" s="142"/>
      <c r="F21" s="114"/>
      <c r="G21" s="392" t="s">
        <v>144</v>
      </c>
      <c r="H21" s="195"/>
      <c r="I21" s="112"/>
      <c r="J21" s="112"/>
      <c r="K21" s="112"/>
      <c r="L21" s="112"/>
      <c r="M21" s="112"/>
      <c r="N21" s="112"/>
      <c r="O21" s="112"/>
      <c r="P21" s="112" t="s">
        <v>31</v>
      </c>
      <c r="Q21" s="113">
        <v>18985710</v>
      </c>
      <c r="R21" s="197">
        <f>Q21</f>
        <v>18985710</v>
      </c>
      <c r="S21" s="316"/>
      <c r="T21" s="132"/>
      <c r="U21" s="132"/>
      <c r="V21" s="132"/>
      <c r="W21" s="217">
        <f t="shared" si="1"/>
        <v>18985710</v>
      </c>
      <c r="X21" s="29">
        <f t="shared" si="2"/>
        <v>0</v>
      </c>
    </row>
    <row r="22" spans="1:24" ht="16.5" customHeight="1" x14ac:dyDescent="0.15">
      <c r="A22" s="150"/>
      <c r="B22" s="141"/>
      <c r="C22" s="141"/>
      <c r="D22" s="142"/>
      <c r="E22" s="142"/>
      <c r="F22" s="114"/>
      <c r="G22" s="392" t="s">
        <v>220</v>
      </c>
      <c r="H22" s="195"/>
      <c r="I22" s="112"/>
      <c r="J22" s="112"/>
      <c r="K22" s="112"/>
      <c r="L22" s="112"/>
      <c r="M22" s="112"/>
      <c r="N22" s="112"/>
      <c r="O22" s="112"/>
      <c r="P22" s="112" t="s">
        <v>31</v>
      </c>
      <c r="Q22" s="113">
        <v>18641640</v>
      </c>
      <c r="R22" s="197">
        <f t="shared" ref="R22:R24" si="4">Q22</f>
        <v>18641640</v>
      </c>
      <c r="S22" s="132"/>
      <c r="T22" s="132"/>
      <c r="U22" s="132"/>
      <c r="V22" s="132"/>
      <c r="W22" s="217">
        <f t="shared" si="1"/>
        <v>18641640</v>
      </c>
      <c r="X22" s="29">
        <f t="shared" si="2"/>
        <v>0</v>
      </c>
    </row>
    <row r="23" spans="1:24" ht="16.5" customHeight="1" x14ac:dyDescent="0.15">
      <c r="A23" s="150"/>
      <c r="B23" s="141"/>
      <c r="C23" s="141"/>
      <c r="D23" s="142"/>
      <c r="E23" s="142"/>
      <c r="F23" s="114"/>
      <c r="G23" s="392" t="s">
        <v>191</v>
      </c>
      <c r="H23" s="195"/>
      <c r="I23" s="112"/>
      <c r="J23" s="112"/>
      <c r="K23" s="112"/>
      <c r="L23" s="112"/>
      <c r="M23" s="112"/>
      <c r="N23" s="112"/>
      <c r="O23" s="112"/>
      <c r="P23" s="112" t="s">
        <v>31</v>
      </c>
      <c r="Q23" s="113">
        <v>4763760</v>
      </c>
      <c r="R23" s="197">
        <f t="shared" si="4"/>
        <v>4763760</v>
      </c>
      <c r="S23" s="132"/>
      <c r="T23" s="132"/>
      <c r="U23" s="132"/>
      <c r="V23" s="132"/>
      <c r="W23" s="217">
        <f t="shared" si="1"/>
        <v>4763760</v>
      </c>
      <c r="X23" s="29">
        <f t="shared" si="2"/>
        <v>0</v>
      </c>
    </row>
    <row r="24" spans="1:24" ht="16.5" customHeight="1" x14ac:dyDescent="0.15">
      <c r="A24" s="150"/>
      <c r="B24" s="141"/>
      <c r="C24" s="141"/>
      <c r="D24" s="142"/>
      <c r="E24" s="142"/>
      <c r="F24" s="114"/>
      <c r="G24" s="392" t="s">
        <v>192</v>
      </c>
      <c r="H24" s="195"/>
      <c r="I24" s="112"/>
      <c r="J24" s="112"/>
      <c r="K24" s="112"/>
      <c r="L24" s="112"/>
      <c r="M24" s="112"/>
      <c r="N24" s="112"/>
      <c r="O24" s="112"/>
      <c r="P24" s="112" t="s">
        <v>31</v>
      </c>
      <c r="Q24" s="113">
        <v>3160800</v>
      </c>
      <c r="R24" s="197">
        <f t="shared" si="4"/>
        <v>3160800</v>
      </c>
      <c r="S24" s="132"/>
      <c r="T24" s="132"/>
      <c r="U24" s="132"/>
      <c r="V24" s="132"/>
      <c r="W24" s="217">
        <f t="shared" si="1"/>
        <v>3160800</v>
      </c>
      <c r="X24" s="29">
        <f t="shared" si="2"/>
        <v>0</v>
      </c>
    </row>
    <row r="25" spans="1:24" ht="16.5" customHeight="1" x14ac:dyDescent="0.15">
      <c r="A25" s="150"/>
      <c r="B25" s="141"/>
      <c r="C25" s="141"/>
      <c r="D25" s="142"/>
      <c r="E25" s="142"/>
      <c r="F25" s="114"/>
      <c r="G25" s="392"/>
      <c r="H25" s="212"/>
      <c r="I25" s="112"/>
      <c r="J25" s="112"/>
      <c r="K25" s="112"/>
      <c r="L25" s="112"/>
      <c r="M25" s="112"/>
      <c r="N25" s="112"/>
      <c r="O25" s="112"/>
      <c r="P25" s="112"/>
      <c r="Q25" s="309"/>
      <c r="R25" s="197"/>
      <c r="S25" s="132"/>
      <c r="T25" s="132"/>
      <c r="U25" s="132"/>
      <c r="V25" s="132"/>
      <c r="W25" s="217">
        <f t="shared" si="1"/>
        <v>0</v>
      </c>
      <c r="X25" s="29">
        <f t="shared" si="2"/>
        <v>0</v>
      </c>
    </row>
    <row r="26" spans="1:24" ht="16.5" customHeight="1" x14ac:dyDescent="0.15">
      <c r="A26" s="150"/>
      <c r="B26" s="141"/>
      <c r="C26" s="146" t="s">
        <v>94</v>
      </c>
      <c r="D26" s="147">
        <v>1340000</v>
      </c>
      <c r="E26" s="147">
        <f>Q26</f>
        <v>1340000</v>
      </c>
      <c r="F26" s="124">
        <f>E26-D26</f>
        <v>0</v>
      </c>
      <c r="G26" s="493" t="s">
        <v>255</v>
      </c>
      <c r="H26" s="125"/>
      <c r="I26" s="126"/>
      <c r="J26" s="126"/>
      <c r="K26" s="126"/>
      <c r="L26" s="126"/>
      <c r="M26" s="126"/>
      <c r="N26" s="126"/>
      <c r="O26" s="126"/>
      <c r="P26" s="126"/>
      <c r="Q26" s="323">
        <f>SUM(Q27:Q29)</f>
        <v>1340000</v>
      </c>
      <c r="R26" s="197"/>
      <c r="S26" s="132"/>
      <c r="T26" s="132"/>
      <c r="U26" s="132"/>
      <c r="V26" s="308"/>
      <c r="W26" s="217">
        <f t="shared" si="1"/>
        <v>0</v>
      </c>
      <c r="X26" s="29">
        <f t="shared" si="2"/>
        <v>0</v>
      </c>
    </row>
    <row r="27" spans="1:24" ht="16.5" customHeight="1" x14ac:dyDescent="0.15">
      <c r="A27" s="150"/>
      <c r="B27" s="141"/>
      <c r="C27" s="141"/>
      <c r="D27" s="142"/>
      <c r="E27" s="142"/>
      <c r="F27" s="114"/>
      <c r="G27" s="392" t="s">
        <v>294</v>
      </c>
      <c r="H27" s="354">
        <v>60000</v>
      </c>
      <c r="I27" s="112" t="s">
        <v>14</v>
      </c>
      <c r="J27" s="112" t="s">
        <v>42</v>
      </c>
      <c r="K27" s="112">
        <v>10</v>
      </c>
      <c r="L27" s="112" t="s">
        <v>35</v>
      </c>
      <c r="M27" s="112"/>
      <c r="N27" s="112"/>
      <c r="O27" s="112"/>
      <c r="P27" s="112" t="s">
        <v>31</v>
      </c>
      <c r="Q27" s="355">
        <f>H27*K27</f>
        <v>600000</v>
      </c>
      <c r="R27" s="197"/>
      <c r="S27" s="132">
        <v>600000</v>
      </c>
      <c r="T27" s="132"/>
      <c r="U27" s="132"/>
      <c r="V27" s="308"/>
      <c r="W27" s="217">
        <f>SUM(R27:V27)</f>
        <v>600000</v>
      </c>
      <c r="X27" s="29"/>
    </row>
    <row r="28" spans="1:24" ht="16.5" customHeight="1" x14ac:dyDescent="0.15">
      <c r="A28" s="150"/>
      <c r="B28" s="141"/>
      <c r="C28" s="141"/>
      <c r="D28" s="142"/>
      <c r="E28" s="142"/>
      <c r="F28" s="114"/>
      <c r="G28" s="392" t="s">
        <v>73</v>
      </c>
      <c r="H28" s="215">
        <v>40000</v>
      </c>
      <c r="I28" s="112" t="s">
        <v>14</v>
      </c>
      <c r="J28" s="112" t="s">
        <v>42</v>
      </c>
      <c r="K28" s="112">
        <v>6</v>
      </c>
      <c r="L28" s="112" t="s">
        <v>35</v>
      </c>
      <c r="M28" s="112"/>
      <c r="N28" s="112"/>
      <c r="O28" s="112"/>
      <c r="P28" s="112" t="s">
        <v>31</v>
      </c>
      <c r="Q28" s="113">
        <f>H28*K28</f>
        <v>240000</v>
      </c>
      <c r="R28" s="197">
        <f>Q28</f>
        <v>240000</v>
      </c>
      <c r="S28" s="132"/>
      <c r="T28" s="132"/>
      <c r="U28" s="132"/>
      <c r="V28" s="132"/>
      <c r="W28" s="217">
        <f t="shared" ref="W28:W29" si="5">SUM(R28:V28)</f>
        <v>240000</v>
      </c>
      <c r="X28" s="29">
        <f t="shared" si="2"/>
        <v>0</v>
      </c>
    </row>
    <row r="29" spans="1:24" ht="16.5" customHeight="1" x14ac:dyDescent="0.15">
      <c r="A29" s="150"/>
      <c r="B29" s="141"/>
      <c r="C29" s="141"/>
      <c r="D29" s="142"/>
      <c r="E29" s="142"/>
      <c r="F29" s="114"/>
      <c r="G29" s="392" t="s">
        <v>255</v>
      </c>
      <c r="H29" s="328"/>
      <c r="I29" s="112"/>
      <c r="J29" s="112"/>
      <c r="K29" s="112"/>
      <c r="L29" s="112"/>
      <c r="M29" s="112"/>
      <c r="N29" s="112"/>
      <c r="O29" s="112"/>
      <c r="P29" s="112"/>
      <c r="Q29" s="113">
        <v>500000</v>
      </c>
      <c r="R29" s="197"/>
      <c r="S29" s="132">
        <v>500000</v>
      </c>
      <c r="T29" s="132"/>
      <c r="U29" s="132"/>
      <c r="V29" s="132"/>
      <c r="W29" s="217">
        <f t="shared" si="5"/>
        <v>500000</v>
      </c>
      <c r="X29" s="29">
        <f t="shared" si="2"/>
        <v>0</v>
      </c>
    </row>
    <row r="30" spans="1:24" ht="16.5" customHeight="1" x14ac:dyDescent="0.15">
      <c r="A30" s="150"/>
      <c r="B30" s="141"/>
      <c r="C30" s="141"/>
      <c r="D30" s="142"/>
      <c r="E30" s="142"/>
      <c r="F30" s="114"/>
      <c r="G30" s="638" t="s">
        <v>176</v>
      </c>
      <c r="H30" s="638"/>
      <c r="I30" s="638"/>
      <c r="J30" s="638"/>
      <c r="K30" s="638"/>
      <c r="L30" s="638"/>
      <c r="M30" s="638"/>
      <c r="N30" s="638"/>
      <c r="O30" s="638"/>
      <c r="P30" s="638"/>
      <c r="Q30" s="639"/>
      <c r="R30" s="198"/>
      <c r="S30" s="132"/>
      <c r="T30" s="132"/>
      <c r="U30" s="132"/>
      <c r="V30" s="132"/>
      <c r="W30" s="217">
        <f t="shared" si="1"/>
        <v>0</v>
      </c>
      <c r="X30" s="29">
        <f t="shared" si="2"/>
        <v>0</v>
      </c>
    </row>
    <row r="31" spans="1:24" ht="14.25" customHeight="1" x14ac:dyDescent="0.15">
      <c r="A31" s="156"/>
      <c r="B31" s="636" t="s">
        <v>226</v>
      </c>
      <c r="C31" s="637"/>
      <c r="D31" s="157">
        <f>D32+D37</f>
        <v>2120000</v>
      </c>
      <c r="E31" s="157">
        <f>E32+E37</f>
        <v>2120000</v>
      </c>
      <c r="F31" s="158">
        <f>E31-D31</f>
        <v>0</v>
      </c>
      <c r="G31" s="491"/>
      <c r="H31" s="125"/>
      <c r="I31" s="126"/>
      <c r="J31" s="126"/>
      <c r="K31" s="126"/>
      <c r="L31" s="126"/>
      <c r="M31" s="126"/>
      <c r="N31" s="126"/>
      <c r="O31" s="126"/>
      <c r="P31" s="126"/>
      <c r="Q31" s="203"/>
      <c r="R31" s="197"/>
      <c r="S31" s="132"/>
      <c r="T31" s="132"/>
      <c r="U31" s="132"/>
      <c r="V31" s="132"/>
      <c r="W31" s="217">
        <f t="shared" si="1"/>
        <v>0</v>
      </c>
      <c r="X31" s="29">
        <f t="shared" si="2"/>
        <v>0</v>
      </c>
    </row>
    <row r="32" spans="1:24" ht="14.25" customHeight="1" x14ac:dyDescent="0.15">
      <c r="A32" s="156"/>
      <c r="B32" s="141"/>
      <c r="C32" s="141" t="s">
        <v>90</v>
      </c>
      <c r="D32" s="142">
        <v>520000</v>
      </c>
      <c r="E32" s="142">
        <f>Q32</f>
        <v>520000</v>
      </c>
      <c r="F32" s="114">
        <f>E32-D32</f>
        <v>0</v>
      </c>
      <c r="G32" s="127" t="s">
        <v>212</v>
      </c>
      <c r="H32" s="195"/>
      <c r="I32" s="112"/>
      <c r="J32" s="112"/>
      <c r="K32" s="112"/>
      <c r="L32" s="112"/>
      <c r="M32" s="112"/>
      <c r="N32" s="112"/>
      <c r="O32" s="112"/>
      <c r="P32" s="112"/>
      <c r="Q32" s="190">
        <f>SUM(Q33:Q35)</f>
        <v>520000</v>
      </c>
      <c r="R32" s="197"/>
      <c r="S32" s="132"/>
      <c r="T32" s="132"/>
      <c r="U32" s="132"/>
      <c r="V32" s="132"/>
      <c r="W32" s="217">
        <f t="shared" si="1"/>
        <v>0</v>
      </c>
      <c r="X32" s="29">
        <f t="shared" si="2"/>
        <v>0</v>
      </c>
    </row>
    <row r="33" spans="1:24" ht="14.25" customHeight="1" x14ac:dyDescent="0.15">
      <c r="A33" s="156"/>
      <c r="B33" s="141"/>
      <c r="C33" s="141"/>
      <c r="D33" s="142"/>
      <c r="E33" s="142"/>
      <c r="F33" s="114"/>
      <c r="G33" s="392" t="s">
        <v>60</v>
      </c>
      <c r="H33" s="195">
        <v>50000</v>
      </c>
      <c r="I33" s="112" t="s">
        <v>14</v>
      </c>
      <c r="J33" s="115" t="s">
        <v>16</v>
      </c>
      <c r="K33" s="112">
        <v>4</v>
      </c>
      <c r="L33" s="112" t="s">
        <v>32</v>
      </c>
      <c r="M33" s="115"/>
      <c r="N33" s="112"/>
      <c r="O33" s="112"/>
      <c r="P33" s="112" t="s">
        <v>31</v>
      </c>
      <c r="Q33" s="204">
        <f>H33*K33</f>
        <v>200000</v>
      </c>
      <c r="R33" s="197"/>
      <c r="S33" s="132">
        <f>Q33</f>
        <v>200000</v>
      </c>
      <c r="T33" s="132"/>
      <c r="U33" s="132"/>
      <c r="V33" s="132"/>
      <c r="W33" s="217">
        <f t="shared" si="1"/>
        <v>200000</v>
      </c>
      <c r="X33" s="29">
        <f t="shared" si="2"/>
        <v>0</v>
      </c>
    </row>
    <row r="34" spans="1:24" ht="14.25" customHeight="1" x14ac:dyDescent="0.15">
      <c r="A34" s="156"/>
      <c r="B34" s="141"/>
      <c r="C34" s="141"/>
      <c r="D34" s="142"/>
      <c r="E34" s="142"/>
      <c r="F34" s="114"/>
      <c r="G34" s="392" t="s">
        <v>166</v>
      </c>
      <c r="H34" s="195">
        <v>50000</v>
      </c>
      <c r="I34" s="112" t="s">
        <v>14</v>
      </c>
      <c r="J34" s="115" t="s">
        <v>42</v>
      </c>
      <c r="K34" s="112">
        <v>4</v>
      </c>
      <c r="L34" s="112" t="s">
        <v>32</v>
      </c>
      <c r="M34" s="115"/>
      <c r="N34" s="112"/>
      <c r="O34" s="112"/>
      <c r="P34" s="112" t="s">
        <v>31</v>
      </c>
      <c r="Q34" s="204">
        <f>H34*K34</f>
        <v>200000</v>
      </c>
      <c r="R34" s="197"/>
      <c r="S34" s="132">
        <f>Q34</f>
        <v>200000</v>
      </c>
      <c r="T34" s="132"/>
      <c r="U34" s="132"/>
      <c r="V34" s="132"/>
      <c r="W34" s="217">
        <f t="shared" si="1"/>
        <v>200000</v>
      </c>
      <c r="X34" s="29">
        <f t="shared" si="2"/>
        <v>0</v>
      </c>
    </row>
    <row r="35" spans="1:24" ht="14.25" customHeight="1" x14ac:dyDescent="0.15">
      <c r="A35" s="156"/>
      <c r="B35" s="141"/>
      <c r="C35" s="141"/>
      <c r="D35" s="142"/>
      <c r="E35" s="142"/>
      <c r="F35" s="114"/>
      <c r="G35" s="392" t="s">
        <v>212</v>
      </c>
      <c r="H35" s="388">
        <v>30000</v>
      </c>
      <c r="I35" s="112" t="s">
        <v>14</v>
      </c>
      <c r="J35" s="115" t="s">
        <v>42</v>
      </c>
      <c r="K35" s="112">
        <v>4</v>
      </c>
      <c r="L35" s="112" t="s">
        <v>32</v>
      </c>
      <c r="M35" s="115"/>
      <c r="N35" s="112"/>
      <c r="O35" s="112"/>
      <c r="P35" s="112" t="s">
        <v>31</v>
      </c>
      <c r="Q35" s="204">
        <f>H35*K35</f>
        <v>120000</v>
      </c>
      <c r="R35" s="197"/>
      <c r="S35" s="132">
        <f>Q35</f>
        <v>120000</v>
      </c>
      <c r="T35" s="132"/>
      <c r="U35" s="132"/>
      <c r="V35" s="132"/>
      <c r="W35" s="217">
        <f t="shared" si="1"/>
        <v>120000</v>
      </c>
      <c r="X35" s="29"/>
    </row>
    <row r="36" spans="1:24" ht="14.25" customHeight="1" x14ac:dyDescent="0.15">
      <c r="A36" s="156"/>
      <c r="B36" s="141"/>
      <c r="C36" s="154"/>
      <c r="D36" s="144"/>
      <c r="E36" s="144"/>
      <c r="F36" s="120"/>
      <c r="G36" s="630" t="s">
        <v>128</v>
      </c>
      <c r="H36" s="630"/>
      <c r="I36" s="630"/>
      <c r="J36" s="630"/>
      <c r="K36" s="630"/>
      <c r="L36" s="630"/>
      <c r="M36" s="630"/>
      <c r="N36" s="630"/>
      <c r="O36" s="630"/>
      <c r="P36" s="630"/>
      <c r="Q36" s="631"/>
      <c r="R36" s="197"/>
      <c r="S36" s="132"/>
      <c r="T36" s="132"/>
      <c r="U36" s="132"/>
      <c r="V36" s="132"/>
      <c r="W36" s="217">
        <f t="shared" si="1"/>
        <v>0</v>
      </c>
      <c r="X36" s="29">
        <f t="shared" si="2"/>
        <v>0</v>
      </c>
    </row>
    <row r="37" spans="1:24" ht="14.25" customHeight="1" x14ac:dyDescent="0.15">
      <c r="A37" s="156"/>
      <c r="B37" s="141"/>
      <c r="C37" s="141" t="s">
        <v>285</v>
      </c>
      <c r="D37" s="142">
        <v>1600000</v>
      </c>
      <c r="E37" s="142">
        <f>Q37</f>
        <v>1600000</v>
      </c>
      <c r="F37" s="114">
        <f>E37-D37</f>
        <v>0</v>
      </c>
      <c r="G37" s="127" t="s">
        <v>12</v>
      </c>
      <c r="H37" s="195"/>
      <c r="I37" s="112"/>
      <c r="J37" s="115"/>
      <c r="K37" s="112"/>
      <c r="L37" s="112"/>
      <c r="M37" s="112"/>
      <c r="N37" s="112"/>
      <c r="O37" s="112"/>
      <c r="P37" s="112"/>
      <c r="Q37" s="190">
        <f>SUM(Q38:Q39)</f>
        <v>1600000</v>
      </c>
      <c r="R37" s="197"/>
      <c r="S37" s="132"/>
      <c r="T37" s="132"/>
      <c r="U37" s="132"/>
      <c r="V37" s="132"/>
      <c r="W37" s="217">
        <f t="shared" si="1"/>
        <v>0</v>
      </c>
      <c r="X37" s="29">
        <f t="shared" si="2"/>
        <v>0</v>
      </c>
    </row>
    <row r="38" spans="1:24" ht="14.25" customHeight="1" x14ac:dyDescent="0.15">
      <c r="A38" s="156"/>
      <c r="B38" s="141"/>
      <c r="C38" s="141"/>
      <c r="D38" s="142"/>
      <c r="E38" s="142"/>
      <c r="F38" s="114"/>
      <c r="G38" s="392" t="s">
        <v>55</v>
      </c>
      <c r="H38" s="195">
        <v>100000</v>
      </c>
      <c r="I38" s="112" t="s">
        <v>14</v>
      </c>
      <c r="J38" s="115" t="s">
        <v>16</v>
      </c>
      <c r="K38" s="112">
        <v>4</v>
      </c>
      <c r="L38" s="112" t="s">
        <v>32</v>
      </c>
      <c r="M38" s="112"/>
      <c r="N38" s="112"/>
      <c r="O38" s="112"/>
      <c r="P38" s="112" t="s">
        <v>31</v>
      </c>
      <c r="Q38" s="204">
        <f>H38*K38</f>
        <v>400000</v>
      </c>
      <c r="R38" s="197"/>
      <c r="S38" s="132">
        <f>Q38</f>
        <v>400000</v>
      </c>
      <c r="T38" s="132"/>
      <c r="U38" s="132"/>
      <c r="V38" s="132"/>
      <c r="W38" s="217">
        <f t="shared" si="1"/>
        <v>400000</v>
      </c>
      <c r="X38" s="29">
        <f t="shared" si="2"/>
        <v>0</v>
      </c>
    </row>
    <row r="39" spans="1:24" ht="14.25" customHeight="1" x14ac:dyDescent="0.15">
      <c r="A39" s="156"/>
      <c r="B39" s="141"/>
      <c r="C39" s="141"/>
      <c r="D39" s="142"/>
      <c r="E39" s="142"/>
      <c r="F39" s="114"/>
      <c r="G39" s="392" t="s">
        <v>309</v>
      </c>
      <c r="H39" s="128">
        <v>100000</v>
      </c>
      <c r="I39" s="112" t="s">
        <v>14</v>
      </c>
      <c r="J39" s="115" t="s">
        <v>16</v>
      </c>
      <c r="K39" s="112">
        <v>12</v>
      </c>
      <c r="L39" s="112" t="s">
        <v>32</v>
      </c>
      <c r="M39" s="112"/>
      <c r="N39" s="112"/>
      <c r="O39" s="112"/>
      <c r="P39" s="112" t="s">
        <v>31</v>
      </c>
      <c r="Q39" s="204">
        <f>H39*K39</f>
        <v>1200000</v>
      </c>
      <c r="R39" s="197">
        <f>Q39</f>
        <v>1200000</v>
      </c>
      <c r="S39" s="132"/>
      <c r="T39" s="132"/>
      <c r="U39" s="132"/>
      <c r="V39" s="132"/>
      <c r="W39" s="217">
        <f t="shared" si="1"/>
        <v>1200000</v>
      </c>
      <c r="X39" s="29">
        <f t="shared" si="2"/>
        <v>0</v>
      </c>
    </row>
    <row r="40" spans="1:24" ht="14.25" customHeight="1" x14ac:dyDescent="0.15">
      <c r="A40" s="156"/>
      <c r="B40" s="155"/>
      <c r="C40" s="155"/>
      <c r="D40" s="137"/>
      <c r="E40" s="137"/>
      <c r="F40" s="117"/>
      <c r="G40" s="634" t="s">
        <v>305</v>
      </c>
      <c r="H40" s="634"/>
      <c r="I40" s="634"/>
      <c r="J40" s="634"/>
      <c r="K40" s="634"/>
      <c r="L40" s="634"/>
      <c r="M40" s="634"/>
      <c r="N40" s="634"/>
      <c r="O40" s="634"/>
      <c r="P40" s="634"/>
      <c r="Q40" s="635"/>
      <c r="R40" s="197"/>
      <c r="S40" s="132"/>
      <c r="T40" s="132"/>
      <c r="U40" s="132"/>
      <c r="V40" s="132"/>
      <c r="W40" s="217">
        <f t="shared" si="1"/>
        <v>0</v>
      </c>
      <c r="X40" s="29">
        <f t="shared" si="2"/>
        <v>0</v>
      </c>
    </row>
    <row r="41" spans="1:24" ht="14.25" customHeight="1" x14ac:dyDescent="0.15">
      <c r="A41" s="156"/>
      <c r="B41" s="632" t="s">
        <v>202</v>
      </c>
      <c r="C41" s="633"/>
      <c r="D41" s="144">
        <f>D42+D45+D58+D63+D77+D82</f>
        <v>30607800</v>
      </c>
      <c r="E41" s="144">
        <f>E42+E45+E58+E63+E77+E82</f>
        <v>30807840</v>
      </c>
      <c r="F41" s="120">
        <f>E41-D41</f>
        <v>200040</v>
      </c>
      <c r="G41" s="128"/>
      <c r="H41" s="195"/>
      <c r="I41" s="112"/>
      <c r="J41" s="112"/>
      <c r="K41" s="112"/>
      <c r="L41" s="112"/>
      <c r="M41" s="112"/>
      <c r="N41" s="112"/>
      <c r="O41" s="112"/>
      <c r="P41" s="112"/>
      <c r="Q41" s="113"/>
      <c r="R41" s="197"/>
      <c r="S41" s="132"/>
      <c r="T41" s="132"/>
      <c r="U41" s="132"/>
      <c r="V41" s="132"/>
      <c r="W41" s="217">
        <f t="shared" si="1"/>
        <v>0</v>
      </c>
      <c r="X41" s="29">
        <f t="shared" si="2"/>
        <v>0</v>
      </c>
    </row>
    <row r="42" spans="1:24" ht="14.25" customHeight="1" x14ac:dyDescent="0.15">
      <c r="A42" s="156"/>
      <c r="B42" s="141"/>
      <c r="C42" s="141" t="s">
        <v>280</v>
      </c>
      <c r="D42" s="159">
        <v>1000000</v>
      </c>
      <c r="E42" s="159">
        <f>Q42</f>
        <v>1000000</v>
      </c>
      <c r="F42" s="114">
        <f>E42-D42</f>
        <v>0</v>
      </c>
      <c r="G42" s="494" t="s">
        <v>68</v>
      </c>
      <c r="H42" s="195"/>
      <c r="I42" s="112"/>
      <c r="J42" s="112"/>
      <c r="K42" s="112"/>
      <c r="L42" s="112"/>
      <c r="M42" s="112"/>
      <c r="N42" s="112"/>
      <c r="O42" s="112"/>
      <c r="P42" s="112"/>
      <c r="Q42" s="190">
        <f>SUM(Q43:Q43)</f>
        <v>1000000</v>
      </c>
      <c r="R42" s="197"/>
      <c r="S42" s="132"/>
      <c r="T42" s="132"/>
      <c r="U42" s="132"/>
      <c r="V42" s="132"/>
      <c r="W42" s="217">
        <f t="shared" si="1"/>
        <v>0</v>
      </c>
      <c r="X42" s="29">
        <f t="shared" si="2"/>
        <v>0</v>
      </c>
    </row>
    <row r="43" spans="1:24" ht="14.25" customHeight="1" x14ac:dyDescent="0.15">
      <c r="A43" s="156"/>
      <c r="B43" s="141"/>
      <c r="C43" s="141"/>
      <c r="D43" s="142"/>
      <c r="E43" s="142"/>
      <c r="F43" s="114"/>
      <c r="G43" s="116" t="s">
        <v>146</v>
      </c>
      <c r="H43" s="153"/>
      <c r="I43" s="151"/>
      <c r="J43" s="152"/>
      <c r="K43" s="151"/>
      <c r="L43" s="151"/>
      <c r="M43" s="151"/>
      <c r="N43" s="151"/>
      <c r="O43" s="151"/>
      <c r="P43" s="151" t="s">
        <v>31</v>
      </c>
      <c r="Q43" s="204">
        <v>1000000</v>
      </c>
      <c r="R43" s="197"/>
      <c r="S43" s="132">
        <f>Q43</f>
        <v>1000000</v>
      </c>
      <c r="T43" s="132"/>
      <c r="U43" s="132"/>
      <c r="V43" s="161"/>
      <c r="W43" s="217">
        <f t="shared" si="1"/>
        <v>1000000</v>
      </c>
      <c r="X43" s="29">
        <f t="shared" si="2"/>
        <v>0</v>
      </c>
    </row>
    <row r="44" spans="1:24" ht="14.25" customHeight="1" x14ac:dyDescent="0.15">
      <c r="A44" s="156"/>
      <c r="B44" s="141"/>
      <c r="C44" s="154"/>
      <c r="D44" s="144"/>
      <c r="E44" s="144"/>
      <c r="F44" s="120"/>
      <c r="G44" s="630" t="s">
        <v>310</v>
      </c>
      <c r="H44" s="630"/>
      <c r="I44" s="630"/>
      <c r="J44" s="630"/>
      <c r="K44" s="630"/>
      <c r="L44" s="630"/>
      <c r="M44" s="630"/>
      <c r="N44" s="630"/>
      <c r="O44" s="630"/>
      <c r="P44" s="630"/>
      <c r="Q44" s="631"/>
      <c r="R44" s="198"/>
      <c r="S44" s="132"/>
      <c r="T44" s="132"/>
      <c r="U44" s="132"/>
      <c r="V44" s="132"/>
      <c r="W44" s="217">
        <f t="shared" si="1"/>
        <v>0</v>
      </c>
      <c r="X44" s="29">
        <f t="shared" si="2"/>
        <v>0</v>
      </c>
    </row>
    <row r="45" spans="1:24" ht="13.5" customHeight="1" x14ac:dyDescent="0.15">
      <c r="A45" s="156"/>
      <c r="B45" s="141"/>
      <c r="C45" s="141" t="s">
        <v>96</v>
      </c>
      <c r="D45" s="142">
        <v>7327800</v>
      </c>
      <c r="E45" s="142">
        <f>Q45</f>
        <v>7527840</v>
      </c>
      <c r="F45" s="143">
        <f>E45-D45</f>
        <v>200040</v>
      </c>
      <c r="G45" s="494" t="s">
        <v>227</v>
      </c>
      <c r="H45" s="195"/>
      <c r="I45" s="112"/>
      <c r="J45" s="112"/>
      <c r="K45" s="112"/>
      <c r="L45" s="112"/>
      <c r="M45" s="112"/>
      <c r="N45" s="112"/>
      <c r="O45" s="112"/>
      <c r="P45" s="112"/>
      <c r="Q45" s="190">
        <f>SUM(Q46:Q55)</f>
        <v>7527840</v>
      </c>
      <c r="R45" s="197"/>
      <c r="S45" s="132"/>
      <c r="T45" s="132"/>
      <c r="U45" s="132"/>
      <c r="V45" s="132"/>
      <c r="W45" s="217">
        <f t="shared" si="1"/>
        <v>0</v>
      </c>
      <c r="X45" s="29">
        <f t="shared" si="2"/>
        <v>0</v>
      </c>
    </row>
    <row r="46" spans="1:24" ht="13.5" customHeight="1" x14ac:dyDescent="0.15">
      <c r="A46" s="156"/>
      <c r="B46" s="141"/>
      <c r="C46" s="141"/>
      <c r="D46" s="142"/>
      <c r="E46" s="142"/>
      <c r="F46" s="114"/>
      <c r="G46" s="392" t="s">
        <v>130</v>
      </c>
      <c r="H46" s="195">
        <v>362510</v>
      </c>
      <c r="I46" s="112" t="s">
        <v>14</v>
      </c>
      <c r="J46" s="115" t="s">
        <v>16</v>
      </c>
      <c r="K46" s="112">
        <v>4</v>
      </c>
      <c r="L46" s="112" t="s">
        <v>30</v>
      </c>
      <c r="M46" s="112"/>
      <c r="N46" s="112"/>
      <c r="O46" s="112"/>
      <c r="P46" s="112" t="s">
        <v>31</v>
      </c>
      <c r="Q46" s="113">
        <f>H46*K46</f>
        <v>1450040</v>
      </c>
      <c r="R46" s="197">
        <f>Q46</f>
        <v>1450040</v>
      </c>
      <c r="S46" s="132"/>
      <c r="T46" s="132"/>
      <c r="U46" s="132"/>
      <c r="V46" s="132"/>
      <c r="W46" s="217">
        <f t="shared" si="1"/>
        <v>1450040</v>
      </c>
      <c r="X46" s="29">
        <f t="shared" si="2"/>
        <v>0</v>
      </c>
    </row>
    <row r="47" spans="1:24" ht="13.5" customHeight="1" x14ac:dyDescent="0.15">
      <c r="A47" s="156"/>
      <c r="B47" s="141"/>
      <c r="C47" s="141"/>
      <c r="D47" s="142"/>
      <c r="E47" s="142"/>
      <c r="F47" s="114"/>
      <c r="G47" s="392" t="s">
        <v>206</v>
      </c>
      <c r="H47" s="128">
        <v>121000</v>
      </c>
      <c r="I47" s="112" t="s">
        <v>14</v>
      </c>
      <c r="J47" s="115" t="s">
        <v>16</v>
      </c>
      <c r="K47" s="112">
        <v>12</v>
      </c>
      <c r="L47" s="112" t="s">
        <v>30</v>
      </c>
      <c r="M47" s="115"/>
      <c r="N47" s="112"/>
      <c r="O47" s="112"/>
      <c r="P47" s="112" t="s">
        <v>31</v>
      </c>
      <c r="Q47" s="113">
        <f t="shared" ref="Q47:Q52" si="6">H47*K47</f>
        <v>1452000</v>
      </c>
      <c r="R47" s="197"/>
      <c r="S47" s="132">
        <f>Q47</f>
        <v>1452000</v>
      </c>
      <c r="T47" s="132"/>
      <c r="U47" s="132"/>
      <c r="V47" s="132"/>
      <c r="W47" s="217">
        <f t="shared" si="1"/>
        <v>1452000</v>
      </c>
      <c r="X47" s="29">
        <f t="shared" si="2"/>
        <v>0</v>
      </c>
    </row>
    <row r="48" spans="1:24" ht="13.5" customHeight="1" x14ac:dyDescent="0.15">
      <c r="A48" s="156"/>
      <c r="B48" s="141"/>
      <c r="C48" s="141"/>
      <c r="D48" s="142"/>
      <c r="E48" s="142"/>
      <c r="F48" s="114"/>
      <c r="G48" s="392" t="s">
        <v>208</v>
      </c>
      <c r="H48" s="128">
        <v>55900</v>
      </c>
      <c r="I48" s="112" t="s">
        <v>14</v>
      </c>
      <c r="J48" s="115" t="s">
        <v>16</v>
      </c>
      <c r="K48" s="112">
        <v>12</v>
      </c>
      <c r="L48" s="112" t="s">
        <v>30</v>
      </c>
      <c r="M48" s="115"/>
      <c r="N48" s="112"/>
      <c r="O48" s="112"/>
      <c r="P48" s="112" t="s">
        <v>31</v>
      </c>
      <c r="Q48" s="113">
        <f t="shared" si="6"/>
        <v>670800</v>
      </c>
      <c r="R48" s="197"/>
      <c r="S48" s="132">
        <f>Q48</f>
        <v>670800</v>
      </c>
      <c r="T48" s="132"/>
      <c r="U48" s="132"/>
      <c r="V48" s="132"/>
      <c r="W48" s="217">
        <f t="shared" si="1"/>
        <v>670800</v>
      </c>
      <c r="X48" s="29">
        <f t="shared" si="2"/>
        <v>0</v>
      </c>
    </row>
    <row r="49" spans="1:24" ht="13.5" customHeight="1" x14ac:dyDescent="0.15">
      <c r="A49" s="156"/>
      <c r="B49" s="141"/>
      <c r="C49" s="141"/>
      <c r="D49" s="142"/>
      <c r="E49" s="142"/>
      <c r="F49" s="114"/>
      <c r="G49" s="392" t="s">
        <v>233</v>
      </c>
      <c r="H49" s="128">
        <v>60000</v>
      </c>
      <c r="I49" s="112" t="s">
        <v>14</v>
      </c>
      <c r="J49" s="115" t="s">
        <v>16</v>
      </c>
      <c r="K49" s="112">
        <v>12</v>
      </c>
      <c r="L49" s="112" t="s">
        <v>30</v>
      </c>
      <c r="M49" s="115"/>
      <c r="N49" s="112"/>
      <c r="O49" s="112"/>
      <c r="P49" s="112" t="s">
        <v>31</v>
      </c>
      <c r="Q49" s="113">
        <f t="shared" si="6"/>
        <v>720000</v>
      </c>
      <c r="R49" s="197"/>
      <c r="S49" s="132">
        <f>Q49</f>
        <v>720000</v>
      </c>
      <c r="T49" s="132"/>
      <c r="U49" s="132"/>
      <c r="V49" s="132"/>
      <c r="W49" s="217">
        <f t="shared" si="1"/>
        <v>720000</v>
      </c>
      <c r="X49" s="29">
        <f t="shared" si="2"/>
        <v>0</v>
      </c>
    </row>
    <row r="50" spans="1:24" ht="13.5" customHeight="1" x14ac:dyDescent="0.15">
      <c r="A50" s="156"/>
      <c r="B50" s="141"/>
      <c r="C50" s="141"/>
      <c r="D50" s="142"/>
      <c r="E50" s="142"/>
      <c r="F50" s="114"/>
      <c r="G50" s="392" t="s">
        <v>244</v>
      </c>
      <c r="H50" s="191">
        <v>300000</v>
      </c>
      <c r="I50" s="192" t="s">
        <v>14</v>
      </c>
      <c r="J50" s="193" t="s">
        <v>16</v>
      </c>
      <c r="K50" s="192">
        <v>1</v>
      </c>
      <c r="L50" s="192" t="s">
        <v>32</v>
      </c>
      <c r="M50" s="192"/>
      <c r="N50" s="192"/>
      <c r="O50" s="192"/>
      <c r="P50" s="192" t="s">
        <v>31</v>
      </c>
      <c r="Q50" s="113">
        <f t="shared" si="6"/>
        <v>300000</v>
      </c>
      <c r="R50" s="197">
        <f>Q50</f>
        <v>300000</v>
      </c>
      <c r="S50" s="132"/>
      <c r="T50" s="132"/>
      <c r="U50" s="132"/>
      <c r="V50" s="132"/>
      <c r="W50" s="217">
        <f t="shared" si="1"/>
        <v>300000</v>
      </c>
      <c r="X50" s="29">
        <f t="shared" si="2"/>
        <v>0</v>
      </c>
    </row>
    <row r="51" spans="1:24" ht="13.5" customHeight="1" x14ac:dyDescent="0.15">
      <c r="A51" s="156"/>
      <c r="B51" s="141"/>
      <c r="C51" s="141"/>
      <c r="D51" s="142"/>
      <c r="E51" s="142"/>
      <c r="F51" s="114"/>
      <c r="G51" s="392" t="s">
        <v>295</v>
      </c>
      <c r="H51" s="191">
        <v>60000</v>
      </c>
      <c r="I51" s="192" t="s">
        <v>14</v>
      </c>
      <c r="J51" s="193" t="s">
        <v>42</v>
      </c>
      <c r="K51" s="192">
        <v>1</v>
      </c>
      <c r="L51" s="192" t="s">
        <v>32</v>
      </c>
      <c r="M51" s="192"/>
      <c r="N51" s="192"/>
      <c r="O51" s="192"/>
      <c r="P51" s="192" t="s">
        <v>31</v>
      </c>
      <c r="Q51" s="113">
        <f>H51*K51</f>
        <v>60000</v>
      </c>
      <c r="R51" s="197">
        <f>Q51</f>
        <v>60000</v>
      </c>
      <c r="S51" s="132"/>
      <c r="T51" s="132"/>
      <c r="U51" s="132"/>
      <c r="V51" s="132"/>
      <c r="W51" s="217">
        <f t="shared" si="1"/>
        <v>60000</v>
      </c>
      <c r="X51" s="29"/>
    </row>
    <row r="52" spans="1:24" ht="13.5" customHeight="1" x14ac:dyDescent="0.15">
      <c r="A52" s="156"/>
      <c r="B52" s="141"/>
      <c r="C52" s="141"/>
      <c r="D52" s="142"/>
      <c r="E52" s="142"/>
      <c r="F52" s="114"/>
      <c r="G52" s="392" t="s">
        <v>234</v>
      </c>
      <c r="H52" s="191">
        <v>165000</v>
      </c>
      <c r="I52" s="192" t="s">
        <v>14</v>
      </c>
      <c r="J52" s="193" t="s">
        <v>16</v>
      </c>
      <c r="K52" s="192">
        <v>5</v>
      </c>
      <c r="L52" s="192" t="s">
        <v>32</v>
      </c>
      <c r="M52" s="192"/>
      <c r="N52" s="192"/>
      <c r="O52" s="192"/>
      <c r="P52" s="192" t="s">
        <v>31</v>
      </c>
      <c r="Q52" s="113">
        <f t="shared" si="6"/>
        <v>825000</v>
      </c>
      <c r="R52" s="197"/>
      <c r="S52" s="132">
        <f>Q52</f>
        <v>825000</v>
      </c>
      <c r="T52" s="132"/>
      <c r="U52" s="132"/>
      <c r="V52" s="132"/>
      <c r="W52" s="217">
        <f t="shared" si="1"/>
        <v>825000</v>
      </c>
      <c r="X52" s="29">
        <f t="shared" si="2"/>
        <v>0</v>
      </c>
    </row>
    <row r="53" spans="1:24" ht="13.5" customHeight="1" x14ac:dyDescent="0.15">
      <c r="A53" s="156"/>
      <c r="B53" s="141"/>
      <c r="C53" s="141"/>
      <c r="D53" s="142"/>
      <c r="E53" s="142"/>
      <c r="F53" s="114"/>
      <c r="G53" s="392" t="s">
        <v>301</v>
      </c>
      <c r="H53" s="195">
        <v>300000</v>
      </c>
      <c r="I53" s="112" t="s">
        <v>14</v>
      </c>
      <c r="J53" s="115" t="s">
        <v>16</v>
      </c>
      <c r="K53" s="112">
        <v>3</v>
      </c>
      <c r="L53" s="112" t="s">
        <v>32</v>
      </c>
      <c r="M53" s="112"/>
      <c r="N53" s="112"/>
      <c r="O53" s="112"/>
      <c r="P53" s="112" t="s">
        <v>31</v>
      </c>
      <c r="Q53" s="113">
        <f t="shared" ref="Q53:Q54" si="7">H53*K53</f>
        <v>900000</v>
      </c>
      <c r="R53" s="197"/>
      <c r="S53" s="132">
        <f>Q53</f>
        <v>900000</v>
      </c>
      <c r="T53" s="132"/>
      <c r="U53" s="132"/>
      <c r="V53" s="132"/>
      <c r="W53" s="217">
        <f t="shared" si="1"/>
        <v>900000</v>
      </c>
      <c r="X53" s="29">
        <f t="shared" si="2"/>
        <v>0</v>
      </c>
    </row>
    <row r="54" spans="1:24" ht="13.5" customHeight="1" x14ac:dyDescent="0.15">
      <c r="A54" s="156"/>
      <c r="B54" s="141"/>
      <c r="C54" s="141"/>
      <c r="D54" s="142"/>
      <c r="E54" s="142"/>
      <c r="F54" s="114"/>
      <c r="G54" s="392" t="s">
        <v>140</v>
      </c>
      <c r="H54" s="195">
        <v>50000</v>
      </c>
      <c r="I54" s="112" t="s">
        <v>14</v>
      </c>
      <c r="J54" s="115" t="s">
        <v>16</v>
      </c>
      <c r="K54" s="112">
        <v>4</v>
      </c>
      <c r="L54" s="112" t="s">
        <v>32</v>
      </c>
      <c r="M54" s="112"/>
      <c r="N54" s="112"/>
      <c r="O54" s="112"/>
      <c r="P54" s="112" t="s">
        <v>31</v>
      </c>
      <c r="Q54" s="113">
        <f t="shared" si="7"/>
        <v>200000</v>
      </c>
      <c r="R54" s="197"/>
      <c r="S54" s="132">
        <f>Q54</f>
        <v>200000</v>
      </c>
      <c r="T54" s="132"/>
      <c r="U54" s="132"/>
      <c r="V54" s="132"/>
      <c r="W54" s="217">
        <f t="shared" si="1"/>
        <v>200000</v>
      </c>
      <c r="X54" s="29">
        <f t="shared" si="2"/>
        <v>0</v>
      </c>
    </row>
    <row r="55" spans="1:24" ht="13.5" customHeight="1" x14ac:dyDescent="0.15">
      <c r="A55" s="156"/>
      <c r="B55" s="141"/>
      <c r="C55" s="141"/>
      <c r="D55" s="142"/>
      <c r="E55" s="142"/>
      <c r="F55" s="114"/>
      <c r="G55" s="392" t="s">
        <v>132</v>
      </c>
      <c r="H55" s="195" t="s">
        <v>43</v>
      </c>
      <c r="I55" s="112"/>
      <c r="J55" s="115"/>
      <c r="K55" s="112"/>
      <c r="L55" s="112"/>
      <c r="M55" s="112"/>
      <c r="N55" s="112"/>
      <c r="O55" s="112"/>
      <c r="P55" s="112"/>
      <c r="Q55" s="113">
        <v>950000</v>
      </c>
      <c r="R55" s="197"/>
      <c r="S55" s="503">
        <v>930000</v>
      </c>
      <c r="T55" s="503"/>
      <c r="U55" s="503"/>
      <c r="V55" s="132">
        <v>20000</v>
      </c>
      <c r="W55" s="217">
        <f t="shared" si="1"/>
        <v>950000</v>
      </c>
      <c r="X55" s="29">
        <f t="shared" si="2"/>
        <v>0</v>
      </c>
    </row>
    <row r="56" spans="1:24" ht="13.5" customHeight="1" x14ac:dyDescent="0.15">
      <c r="A56" s="156"/>
      <c r="B56" s="141"/>
      <c r="C56" s="141"/>
      <c r="D56" s="142"/>
      <c r="E56" s="142"/>
      <c r="F56" s="114"/>
      <c r="G56" s="392"/>
      <c r="H56" s="367"/>
      <c r="I56" s="112"/>
      <c r="J56" s="115"/>
      <c r="K56" s="112"/>
      <c r="L56" s="112"/>
      <c r="M56" s="112"/>
      <c r="N56" s="112"/>
      <c r="O56" s="112"/>
      <c r="P56" s="112"/>
      <c r="Q56" s="113"/>
      <c r="R56" s="197"/>
      <c r="S56" s="132"/>
      <c r="T56" s="132"/>
      <c r="U56" s="132"/>
      <c r="V56" s="132"/>
      <c r="W56" s="217">
        <f t="shared" si="1"/>
        <v>0</v>
      </c>
      <c r="X56" s="29"/>
    </row>
    <row r="57" spans="1:24" ht="13.5" customHeight="1" x14ac:dyDescent="0.15">
      <c r="A57" s="156"/>
      <c r="B57" s="141"/>
      <c r="C57" s="154"/>
      <c r="D57" s="144"/>
      <c r="E57" s="144"/>
      <c r="F57" s="120"/>
      <c r="G57" s="630" t="s">
        <v>333</v>
      </c>
      <c r="H57" s="630"/>
      <c r="I57" s="630"/>
      <c r="J57" s="630"/>
      <c r="K57" s="630"/>
      <c r="L57" s="630"/>
      <c r="M57" s="630"/>
      <c r="N57" s="630"/>
      <c r="O57" s="630"/>
      <c r="P57" s="630"/>
      <c r="Q57" s="631"/>
      <c r="R57" s="197"/>
      <c r="S57" s="132"/>
      <c r="T57" s="132"/>
      <c r="U57" s="132"/>
      <c r="V57" s="132"/>
      <c r="W57" s="217">
        <f t="shared" si="1"/>
        <v>0</v>
      </c>
      <c r="X57" s="29">
        <f t="shared" si="2"/>
        <v>0</v>
      </c>
    </row>
    <row r="58" spans="1:24" ht="13.5" customHeight="1" x14ac:dyDescent="0.15">
      <c r="A58" s="156"/>
      <c r="B58" s="141"/>
      <c r="C58" s="141" t="s">
        <v>93</v>
      </c>
      <c r="D58" s="142">
        <v>8460000</v>
      </c>
      <c r="E58" s="142">
        <f>Q58</f>
        <v>8460000</v>
      </c>
      <c r="F58" s="114">
        <f>E58-D58</f>
        <v>0</v>
      </c>
      <c r="G58" s="494" t="s">
        <v>218</v>
      </c>
      <c r="H58" s="162"/>
      <c r="I58" s="163"/>
      <c r="J58" s="163"/>
      <c r="K58" s="163"/>
      <c r="L58" s="163"/>
      <c r="M58" s="163"/>
      <c r="N58" s="163"/>
      <c r="O58" s="163"/>
      <c r="P58" s="163"/>
      <c r="Q58" s="190">
        <f>SUM(Q59:Q61)</f>
        <v>8460000</v>
      </c>
      <c r="R58" s="197"/>
      <c r="S58" s="132"/>
      <c r="T58" s="132"/>
      <c r="U58" s="132"/>
      <c r="V58" s="132"/>
      <c r="W58" s="217">
        <f t="shared" si="1"/>
        <v>0</v>
      </c>
      <c r="X58" s="29">
        <f t="shared" si="2"/>
        <v>0</v>
      </c>
    </row>
    <row r="59" spans="1:24" ht="13.5" customHeight="1" x14ac:dyDescent="0.15">
      <c r="A59" s="156"/>
      <c r="B59" s="141"/>
      <c r="C59" s="141"/>
      <c r="D59" s="142"/>
      <c r="E59" s="142"/>
      <c r="F59" s="114"/>
      <c r="G59" s="116" t="s">
        <v>131</v>
      </c>
      <c r="H59" s="116">
        <v>20000</v>
      </c>
      <c r="I59" s="112" t="s">
        <v>14</v>
      </c>
      <c r="J59" s="115" t="s">
        <v>16</v>
      </c>
      <c r="K59" s="112">
        <v>3</v>
      </c>
      <c r="L59" s="112" t="s">
        <v>30</v>
      </c>
      <c r="M59" s="112"/>
      <c r="N59" s="112"/>
      <c r="O59" s="112"/>
      <c r="P59" s="112" t="s">
        <v>31</v>
      </c>
      <c r="Q59" s="205">
        <f>H59*K59</f>
        <v>60000</v>
      </c>
      <c r="R59" s="197">
        <v>45000</v>
      </c>
      <c r="S59" s="503">
        <v>15000</v>
      </c>
      <c r="T59" s="132"/>
      <c r="U59" s="132"/>
      <c r="V59" s="132"/>
      <c r="W59" s="217">
        <f t="shared" si="1"/>
        <v>60000</v>
      </c>
      <c r="X59" s="29">
        <f t="shared" si="2"/>
        <v>0</v>
      </c>
    </row>
    <row r="60" spans="1:24" ht="13.5" customHeight="1" x14ac:dyDescent="0.15">
      <c r="A60" s="156"/>
      <c r="B60" s="141"/>
      <c r="C60" s="141"/>
      <c r="D60" s="142"/>
      <c r="E60" s="142"/>
      <c r="F60" s="114"/>
      <c r="G60" s="116" t="s">
        <v>224</v>
      </c>
      <c r="H60" s="116">
        <v>600000</v>
      </c>
      <c r="I60" s="112" t="s">
        <v>14</v>
      </c>
      <c r="J60" s="115" t="s">
        <v>16</v>
      </c>
      <c r="K60" s="112">
        <v>12</v>
      </c>
      <c r="L60" s="112" t="s">
        <v>30</v>
      </c>
      <c r="M60" s="163"/>
      <c r="N60" s="163"/>
      <c r="O60" s="163"/>
      <c r="P60" s="112" t="s">
        <v>31</v>
      </c>
      <c r="Q60" s="205">
        <f>H60*K60</f>
        <v>7200000</v>
      </c>
      <c r="R60" s="197">
        <f>Q60-V60</f>
        <v>6500000</v>
      </c>
      <c r="S60" s="132"/>
      <c r="T60" s="132"/>
      <c r="U60" s="132"/>
      <c r="V60" s="132">
        <v>700000</v>
      </c>
      <c r="W60" s="217">
        <f t="shared" si="1"/>
        <v>7200000</v>
      </c>
      <c r="X60" s="29">
        <f t="shared" si="2"/>
        <v>0</v>
      </c>
    </row>
    <row r="61" spans="1:24" ht="13.5" customHeight="1" x14ac:dyDescent="0.15">
      <c r="A61" s="156"/>
      <c r="B61" s="141"/>
      <c r="C61" s="141"/>
      <c r="D61" s="142"/>
      <c r="E61" s="142"/>
      <c r="F61" s="114"/>
      <c r="G61" s="116" t="s">
        <v>117</v>
      </c>
      <c r="H61" s="116">
        <v>100000</v>
      </c>
      <c r="I61" s="112" t="s">
        <v>14</v>
      </c>
      <c r="J61" s="115" t="s">
        <v>16</v>
      </c>
      <c r="K61" s="112">
        <v>12</v>
      </c>
      <c r="L61" s="112" t="s">
        <v>30</v>
      </c>
      <c r="M61" s="163"/>
      <c r="N61" s="163"/>
      <c r="O61" s="163"/>
      <c r="P61" s="112" t="s">
        <v>31</v>
      </c>
      <c r="Q61" s="205">
        <f>H61*K61</f>
        <v>1200000</v>
      </c>
      <c r="R61" s="197">
        <f>Q61</f>
        <v>1200000</v>
      </c>
      <c r="S61" s="132"/>
      <c r="T61" s="132"/>
      <c r="U61" s="132"/>
      <c r="V61" s="132"/>
      <c r="W61" s="217">
        <f t="shared" si="1"/>
        <v>1200000</v>
      </c>
      <c r="X61" s="29">
        <f t="shared" si="2"/>
        <v>0</v>
      </c>
    </row>
    <row r="62" spans="1:24" ht="13.5" customHeight="1" x14ac:dyDescent="0.15">
      <c r="A62" s="156"/>
      <c r="B62" s="141"/>
      <c r="C62" s="154"/>
      <c r="D62" s="144"/>
      <c r="E62" s="144"/>
      <c r="F62" s="120"/>
      <c r="G62" s="630" t="s">
        <v>334</v>
      </c>
      <c r="H62" s="630"/>
      <c r="I62" s="630"/>
      <c r="J62" s="630"/>
      <c r="K62" s="630"/>
      <c r="L62" s="630"/>
      <c r="M62" s="630"/>
      <c r="N62" s="630"/>
      <c r="O62" s="630"/>
      <c r="P62" s="630"/>
      <c r="Q62" s="631"/>
      <c r="R62" s="197"/>
      <c r="S62" s="132"/>
      <c r="T62" s="132"/>
      <c r="U62" s="132"/>
      <c r="V62" s="132"/>
      <c r="W62" s="217">
        <f t="shared" si="1"/>
        <v>0</v>
      </c>
      <c r="X62" s="29">
        <f t="shared" si="2"/>
        <v>0</v>
      </c>
    </row>
    <row r="63" spans="1:24" ht="15" customHeight="1" x14ac:dyDescent="0.15">
      <c r="A63" s="156"/>
      <c r="B63" s="141"/>
      <c r="C63" s="141" t="s">
        <v>87</v>
      </c>
      <c r="D63" s="142">
        <v>4020000</v>
      </c>
      <c r="E63" s="142">
        <f>Q63</f>
        <v>4020000</v>
      </c>
      <c r="F63" s="114">
        <f>E63-D63</f>
        <v>0</v>
      </c>
      <c r="G63" s="494" t="s">
        <v>217</v>
      </c>
      <c r="H63" s="162"/>
      <c r="I63" s="163"/>
      <c r="J63" s="163"/>
      <c r="K63" s="163"/>
      <c r="L63" s="163"/>
      <c r="M63" s="163"/>
      <c r="N63" s="163"/>
      <c r="O63" s="163"/>
      <c r="P63" s="163"/>
      <c r="Q63" s="190">
        <f>SUM(Q64:Q75)</f>
        <v>4020000</v>
      </c>
      <c r="R63" s="197"/>
      <c r="S63" s="132"/>
      <c r="T63" s="132"/>
      <c r="U63" s="132"/>
      <c r="V63" s="132"/>
      <c r="W63" s="217">
        <f t="shared" si="1"/>
        <v>0</v>
      </c>
      <c r="X63" s="29">
        <f t="shared" si="2"/>
        <v>0</v>
      </c>
    </row>
    <row r="64" spans="1:24" ht="15" customHeight="1" x14ac:dyDescent="0.15">
      <c r="A64" s="156"/>
      <c r="B64" s="141"/>
      <c r="C64" s="141"/>
      <c r="D64" s="142"/>
      <c r="E64" s="142"/>
      <c r="F64" s="114"/>
      <c r="G64" s="164" t="s">
        <v>207</v>
      </c>
      <c r="H64" s="195">
        <v>50000</v>
      </c>
      <c r="I64" s="112" t="s">
        <v>14</v>
      </c>
      <c r="J64" s="115" t="s">
        <v>16</v>
      </c>
      <c r="K64" s="165">
        <v>3</v>
      </c>
      <c r="L64" s="165" t="s">
        <v>35</v>
      </c>
      <c r="M64" s="165"/>
      <c r="N64" s="165"/>
      <c r="O64" s="165"/>
      <c r="P64" s="112" t="s">
        <v>31</v>
      </c>
      <c r="Q64" s="206">
        <f>H64*K64</f>
        <v>150000</v>
      </c>
      <c r="R64" s="197">
        <v>150000</v>
      </c>
      <c r="S64" s="132"/>
      <c r="T64" s="132"/>
      <c r="U64" s="132"/>
      <c r="V64" s="132"/>
      <c r="W64" s="217">
        <f t="shared" si="1"/>
        <v>150000</v>
      </c>
      <c r="X64" s="29">
        <f t="shared" si="2"/>
        <v>0</v>
      </c>
    </row>
    <row r="65" spans="1:24" ht="15" customHeight="1" x14ac:dyDescent="0.15">
      <c r="A65" s="156"/>
      <c r="B65" s="141"/>
      <c r="C65" s="141"/>
      <c r="D65" s="142"/>
      <c r="E65" s="142"/>
      <c r="F65" s="114"/>
      <c r="G65" s="164" t="s">
        <v>61</v>
      </c>
      <c r="H65" s="221">
        <v>100000</v>
      </c>
      <c r="I65" s="222" t="s">
        <v>14</v>
      </c>
      <c r="J65" s="223" t="s">
        <v>16</v>
      </c>
      <c r="K65" s="224">
        <v>1</v>
      </c>
      <c r="L65" s="224" t="s">
        <v>32</v>
      </c>
      <c r="M65" s="224"/>
      <c r="N65" s="224"/>
      <c r="O65" s="225"/>
      <c r="P65" s="222" t="s">
        <v>31</v>
      </c>
      <c r="Q65" s="226">
        <f t="shared" ref="Q65:Q72" si="8">H65*K65</f>
        <v>100000</v>
      </c>
      <c r="R65" s="227">
        <f t="shared" ref="R65:R72" si="9">Q65</f>
        <v>100000</v>
      </c>
      <c r="S65" s="213"/>
      <c r="T65" s="213"/>
      <c r="U65" s="213"/>
      <c r="V65" s="213"/>
      <c r="W65" s="217">
        <f t="shared" si="1"/>
        <v>100000</v>
      </c>
      <c r="X65" s="29">
        <f t="shared" si="2"/>
        <v>0</v>
      </c>
    </row>
    <row r="66" spans="1:24" ht="15" customHeight="1" x14ac:dyDescent="0.15">
      <c r="A66" s="156"/>
      <c r="B66" s="141"/>
      <c r="C66" s="141"/>
      <c r="D66" s="142"/>
      <c r="E66" s="142"/>
      <c r="F66" s="114"/>
      <c r="G66" s="167" t="s">
        <v>69</v>
      </c>
      <c r="H66" s="221">
        <v>260000</v>
      </c>
      <c r="I66" s="222" t="s">
        <v>14</v>
      </c>
      <c r="J66" s="223" t="s">
        <v>16</v>
      </c>
      <c r="K66" s="224">
        <v>1</v>
      </c>
      <c r="L66" s="224" t="s">
        <v>32</v>
      </c>
      <c r="M66" s="223"/>
      <c r="N66" s="224"/>
      <c r="O66" s="224"/>
      <c r="P66" s="222" t="s">
        <v>31</v>
      </c>
      <c r="Q66" s="226">
        <f t="shared" si="8"/>
        <v>260000</v>
      </c>
      <c r="R66" s="227">
        <f t="shared" si="9"/>
        <v>260000</v>
      </c>
      <c r="S66" s="213"/>
      <c r="T66" s="213"/>
      <c r="U66" s="213"/>
      <c r="V66" s="213"/>
      <c r="W66" s="217">
        <f t="shared" si="1"/>
        <v>260000</v>
      </c>
      <c r="X66" s="29">
        <f t="shared" si="2"/>
        <v>0</v>
      </c>
    </row>
    <row r="67" spans="1:24" ht="15" customHeight="1" x14ac:dyDescent="0.15">
      <c r="A67" s="156"/>
      <c r="B67" s="141"/>
      <c r="C67" s="141"/>
      <c r="D67" s="142"/>
      <c r="E67" s="142"/>
      <c r="F67" s="114"/>
      <c r="G67" s="167" t="s">
        <v>75</v>
      </c>
      <c r="H67" s="116">
        <v>550000</v>
      </c>
      <c r="I67" s="151" t="s">
        <v>14</v>
      </c>
      <c r="J67" s="152" t="s">
        <v>16</v>
      </c>
      <c r="K67" s="168">
        <v>1</v>
      </c>
      <c r="L67" s="168" t="s">
        <v>6</v>
      </c>
      <c r="M67" s="152"/>
      <c r="N67" s="168"/>
      <c r="O67" s="168"/>
      <c r="P67" s="151" t="s">
        <v>31</v>
      </c>
      <c r="Q67" s="206">
        <f t="shared" si="8"/>
        <v>550000</v>
      </c>
      <c r="R67" s="197">
        <f t="shared" si="9"/>
        <v>550000</v>
      </c>
      <c r="S67" s="132"/>
      <c r="T67" s="132"/>
      <c r="U67" s="132"/>
      <c r="V67" s="132"/>
      <c r="W67" s="217">
        <f t="shared" si="1"/>
        <v>550000</v>
      </c>
      <c r="X67" s="29">
        <f t="shared" si="2"/>
        <v>0</v>
      </c>
    </row>
    <row r="68" spans="1:24" ht="15" customHeight="1" x14ac:dyDescent="0.15">
      <c r="A68" s="156"/>
      <c r="B68" s="141"/>
      <c r="C68" s="141"/>
      <c r="D68" s="142"/>
      <c r="E68" s="142"/>
      <c r="F68" s="114"/>
      <c r="G68" s="167" t="s">
        <v>145</v>
      </c>
      <c r="H68" s="116">
        <v>850000</v>
      </c>
      <c r="I68" s="151" t="s">
        <v>14</v>
      </c>
      <c r="J68" s="152" t="s">
        <v>16</v>
      </c>
      <c r="K68" s="168">
        <v>1</v>
      </c>
      <c r="L68" s="168" t="s">
        <v>6</v>
      </c>
      <c r="M68" s="152"/>
      <c r="N68" s="168"/>
      <c r="O68" s="168"/>
      <c r="P68" s="151" t="s">
        <v>31</v>
      </c>
      <c r="Q68" s="206">
        <f>H68*K68</f>
        <v>850000</v>
      </c>
      <c r="R68" s="197">
        <f t="shared" si="9"/>
        <v>850000</v>
      </c>
      <c r="S68" s="132"/>
      <c r="T68" s="132"/>
      <c r="U68" s="132"/>
      <c r="V68" s="132"/>
      <c r="W68" s="217">
        <f t="shared" si="1"/>
        <v>850000</v>
      </c>
      <c r="X68" s="29">
        <f t="shared" si="2"/>
        <v>0</v>
      </c>
    </row>
    <row r="69" spans="1:24" ht="15" customHeight="1" x14ac:dyDescent="0.15">
      <c r="A69" s="156"/>
      <c r="B69" s="141"/>
      <c r="C69" s="141"/>
      <c r="D69" s="142"/>
      <c r="E69" s="142"/>
      <c r="F69" s="114"/>
      <c r="G69" s="167" t="s">
        <v>147</v>
      </c>
      <c r="H69" s="116">
        <v>180000</v>
      </c>
      <c r="I69" s="151" t="s">
        <v>14</v>
      </c>
      <c r="J69" s="152" t="s">
        <v>42</v>
      </c>
      <c r="K69" s="168">
        <v>1</v>
      </c>
      <c r="L69" s="168" t="s">
        <v>32</v>
      </c>
      <c r="M69" s="152"/>
      <c r="N69" s="168"/>
      <c r="O69" s="168"/>
      <c r="P69" s="151"/>
      <c r="Q69" s="206">
        <f t="shared" si="8"/>
        <v>180000</v>
      </c>
      <c r="R69" s="197">
        <f t="shared" si="9"/>
        <v>180000</v>
      </c>
      <c r="S69" s="132"/>
      <c r="T69" s="132"/>
      <c r="U69" s="132"/>
      <c r="V69" s="132"/>
      <c r="W69" s="217">
        <f t="shared" ref="W69:W132" si="10">SUM(R69:V69)</f>
        <v>180000</v>
      </c>
      <c r="X69" s="29">
        <f t="shared" si="2"/>
        <v>0</v>
      </c>
    </row>
    <row r="70" spans="1:24" ht="15" customHeight="1" x14ac:dyDescent="0.15">
      <c r="A70" s="156"/>
      <c r="B70" s="141"/>
      <c r="C70" s="141"/>
      <c r="D70" s="142"/>
      <c r="E70" s="142"/>
      <c r="F70" s="114"/>
      <c r="G70" s="167" t="s">
        <v>74</v>
      </c>
      <c r="H70" s="116">
        <v>300000</v>
      </c>
      <c r="I70" s="151" t="s">
        <v>14</v>
      </c>
      <c r="J70" s="152" t="s">
        <v>42</v>
      </c>
      <c r="K70" s="168">
        <v>1</v>
      </c>
      <c r="L70" s="168" t="s">
        <v>32</v>
      </c>
      <c r="M70" s="152"/>
      <c r="N70" s="168"/>
      <c r="O70" s="168"/>
      <c r="P70" s="151"/>
      <c r="Q70" s="206">
        <f t="shared" si="8"/>
        <v>300000</v>
      </c>
      <c r="R70" s="197">
        <f t="shared" si="9"/>
        <v>300000</v>
      </c>
      <c r="S70" s="132"/>
      <c r="T70" s="132"/>
      <c r="U70" s="132"/>
      <c r="V70" s="132"/>
      <c r="W70" s="217">
        <f t="shared" si="10"/>
        <v>300000</v>
      </c>
      <c r="X70" s="29">
        <f t="shared" si="2"/>
        <v>0</v>
      </c>
    </row>
    <row r="71" spans="1:24" ht="15" customHeight="1" x14ac:dyDescent="0.15">
      <c r="A71" s="156"/>
      <c r="B71" s="141"/>
      <c r="C71" s="141"/>
      <c r="D71" s="142"/>
      <c r="E71" s="142"/>
      <c r="F71" s="114"/>
      <c r="G71" s="167" t="s">
        <v>246</v>
      </c>
      <c r="H71" s="116">
        <v>70000</v>
      </c>
      <c r="I71" s="151" t="s">
        <v>14</v>
      </c>
      <c r="J71" s="152" t="s">
        <v>42</v>
      </c>
      <c r="K71" s="168">
        <v>1</v>
      </c>
      <c r="L71" s="168" t="s">
        <v>32</v>
      </c>
      <c r="M71" s="152"/>
      <c r="N71" s="168"/>
      <c r="O71" s="168"/>
      <c r="P71" s="151"/>
      <c r="Q71" s="206">
        <f t="shared" si="8"/>
        <v>70000</v>
      </c>
      <c r="R71" s="197">
        <f t="shared" si="9"/>
        <v>70000</v>
      </c>
      <c r="S71" s="132"/>
      <c r="T71" s="132"/>
      <c r="U71" s="132"/>
      <c r="V71" s="132"/>
      <c r="W71" s="217">
        <f t="shared" si="10"/>
        <v>70000</v>
      </c>
      <c r="X71" s="29">
        <f>SUM(R71:V71)-W71</f>
        <v>0</v>
      </c>
    </row>
    <row r="72" spans="1:24" ht="15" customHeight="1" x14ac:dyDescent="0.15">
      <c r="A72" s="156"/>
      <c r="B72" s="141"/>
      <c r="C72" s="141"/>
      <c r="D72" s="142"/>
      <c r="E72" s="142"/>
      <c r="F72" s="114"/>
      <c r="G72" s="167" t="s">
        <v>157</v>
      </c>
      <c r="H72" s="116">
        <v>30000</v>
      </c>
      <c r="I72" s="151" t="s">
        <v>14</v>
      </c>
      <c r="J72" s="152" t="s">
        <v>16</v>
      </c>
      <c r="K72" s="168">
        <v>12</v>
      </c>
      <c r="L72" s="168" t="s">
        <v>30</v>
      </c>
      <c r="M72" s="152"/>
      <c r="N72" s="168"/>
      <c r="O72" s="168"/>
      <c r="P72" s="151" t="s">
        <v>31</v>
      </c>
      <c r="Q72" s="206">
        <f t="shared" si="8"/>
        <v>360000</v>
      </c>
      <c r="R72" s="197">
        <f t="shared" si="9"/>
        <v>360000</v>
      </c>
      <c r="S72" s="132"/>
      <c r="T72" s="132"/>
      <c r="U72" s="132"/>
      <c r="V72" s="132"/>
      <c r="W72" s="217">
        <f t="shared" si="10"/>
        <v>360000</v>
      </c>
      <c r="X72" s="29">
        <f t="shared" si="2"/>
        <v>0</v>
      </c>
    </row>
    <row r="73" spans="1:24" ht="15" customHeight="1" x14ac:dyDescent="0.15">
      <c r="A73" s="156"/>
      <c r="B73" s="141"/>
      <c r="C73" s="141"/>
      <c r="D73" s="142"/>
      <c r="E73" s="142"/>
      <c r="F73" s="114"/>
      <c r="G73" s="167" t="s">
        <v>155</v>
      </c>
      <c r="H73" s="116">
        <v>300000</v>
      </c>
      <c r="I73" s="151" t="s">
        <v>14</v>
      </c>
      <c r="J73" s="152" t="s">
        <v>42</v>
      </c>
      <c r="K73" s="168">
        <v>1</v>
      </c>
      <c r="L73" s="168" t="s">
        <v>32</v>
      </c>
      <c r="M73" s="152"/>
      <c r="N73" s="168"/>
      <c r="O73" s="168"/>
      <c r="P73" s="151" t="s">
        <v>31</v>
      </c>
      <c r="Q73" s="206">
        <f t="shared" ref="Q73:Q74" si="11">H73*K73</f>
        <v>300000</v>
      </c>
      <c r="R73" s="197"/>
      <c r="S73" s="132">
        <f>Q73</f>
        <v>300000</v>
      </c>
      <c r="T73" s="132"/>
      <c r="U73" s="132"/>
      <c r="V73" s="132"/>
      <c r="W73" s="217">
        <f t="shared" si="10"/>
        <v>300000</v>
      </c>
      <c r="X73" s="29">
        <f t="shared" si="2"/>
        <v>0</v>
      </c>
    </row>
    <row r="74" spans="1:24" ht="15" customHeight="1" x14ac:dyDescent="0.15">
      <c r="A74" s="156"/>
      <c r="B74" s="141"/>
      <c r="C74" s="141"/>
      <c r="D74" s="142"/>
      <c r="E74" s="142"/>
      <c r="F74" s="114"/>
      <c r="G74" s="164" t="s">
        <v>54</v>
      </c>
      <c r="H74" s="195">
        <v>50000</v>
      </c>
      <c r="I74" s="112" t="s">
        <v>14</v>
      </c>
      <c r="J74" s="115" t="s">
        <v>16</v>
      </c>
      <c r="K74" s="165">
        <v>12</v>
      </c>
      <c r="L74" s="165" t="s">
        <v>32</v>
      </c>
      <c r="M74" s="115"/>
      <c r="N74" s="165"/>
      <c r="O74" s="165"/>
      <c r="P74" s="112" t="s">
        <v>31</v>
      </c>
      <c r="Q74" s="206">
        <f t="shared" si="11"/>
        <v>600000</v>
      </c>
      <c r="R74" s="197"/>
      <c r="S74" s="132">
        <f>Q74</f>
        <v>600000</v>
      </c>
      <c r="T74" s="132"/>
      <c r="U74" s="132"/>
      <c r="V74" s="132"/>
      <c r="W74" s="217">
        <f t="shared" si="10"/>
        <v>600000</v>
      </c>
      <c r="X74" s="29">
        <f t="shared" ref="X74:X133" si="12">SUM(R74:V74)-W74</f>
        <v>0</v>
      </c>
    </row>
    <row r="75" spans="1:24" ht="15" customHeight="1" x14ac:dyDescent="0.15">
      <c r="A75" s="156"/>
      <c r="B75" s="141"/>
      <c r="C75" s="141"/>
      <c r="D75" s="142"/>
      <c r="E75" s="142"/>
      <c r="F75" s="114"/>
      <c r="G75" s="164" t="s">
        <v>41</v>
      </c>
      <c r="H75" s="195"/>
      <c r="I75" s="112"/>
      <c r="J75" s="115"/>
      <c r="K75" s="165"/>
      <c r="L75" s="165"/>
      <c r="M75" s="115"/>
      <c r="N75" s="165"/>
      <c r="O75" s="165"/>
      <c r="P75" s="112"/>
      <c r="Q75" s="206">
        <v>300000</v>
      </c>
      <c r="R75" s="197"/>
      <c r="S75" s="132">
        <f>Q75</f>
        <v>300000</v>
      </c>
      <c r="T75" s="132"/>
      <c r="U75" s="132"/>
      <c r="V75" s="132"/>
      <c r="W75" s="217">
        <f t="shared" si="10"/>
        <v>300000</v>
      </c>
      <c r="X75" s="29">
        <f t="shared" si="12"/>
        <v>0</v>
      </c>
    </row>
    <row r="76" spans="1:24" ht="15" customHeight="1" x14ac:dyDescent="0.15">
      <c r="A76" s="156"/>
      <c r="B76" s="141"/>
      <c r="C76" s="141"/>
      <c r="D76" s="142"/>
      <c r="E76" s="142"/>
      <c r="F76" s="114"/>
      <c r="G76" s="638" t="s">
        <v>335</v>
      </c>
      <c r="H76" s="638"/>
      <c r="I76" s="638"/>
      <c r="J76" s="638"/>
      <c r="K76" s="638"/>
      <c r="L76" s="638"/>
      <c r="M76" s="638"/>
      <c r="N76" s="638"/>
      <c r="O76" s="638"/>
      <c r="P76" s="638"/>
      <c r="Q76" s="639"/>
      <c r="R76" s="197"/>
      <c r="S76" s="132"/>
      <c r="T76" s="132"/>
      <c r="U76" s="132"/>
      <c r="V76" s="132"/>
      <c r="W76" s="217">
        <f t="shared" si="10"/>
        <v>0</v>
      </c>
      <c r="X76" s="29">
        <f t="shared" si="12"/>
        <v>0</v>
      </c>
    </row>
    <row r="77" spans="1:24" ht="14.25" customHeight="1" x14ac:dyDescent="0.15">
      <c r="A77" s="156"/>
      <c r="B77" s="141"/>
      <c r="C77" s="146" t="s">
        <v>278</v>
      </c>
      <c r="D77" s="147">
        <v>8800000</v>
      </c>
      <c r="E77" s="147">
        <f>Q77</f>
        <v>8800000</v>
      </c>
      <c r="F77" s="124">
        <f>E77-D77</f>
        <v>0</v>
      </c>
      <c r="G77" s="493" t="s">
        <v>22</v>
      </c>
      <c r="H77" s="169"/>
      <c r="I77" s="170"/>
      <c r="J77" s="170"/>
      <c r="K77" s="170"/>
      <c r="L77" s="170"/>
      <c r="M77" s="170"/>
      <c r="N77" s="170"/>
      <c r="O77" s="170"/>
      <c r="P77" s="170"/>
      <c r="Q77" s="201">
        <f>SUM(Q78:Q80)</f>
        <v>8800000</v>
      </c>
      <c r="R77" s="197"/>
      <c r="S77" s="132"/>
      <c r="T77" s="132"/>
      <c r="U77" s="132"/>
      <c r="V77" s="132"/>
      <c r="W77" s="217">
        <f t="shared" si="10"/>
        <v>0</v>
      </c>
      <c r="X77" s="29">
        <f t="shared" si="12"/>
        <v>0</v>
      </c>
    </row>
    <row r="78" spans="1:24" ht="14.25" customHeight="1" x14ac:dyDescent="0.15">
      <c r="A78" s="156"/>
      <c r="B78" s="141"/>
      <c r="C78" s="141"/>
      <c r="D78" s="142"/>
      <c r="E78" s="142"/>
      <c r="F78" s="114"/>
      <c r="G78" s="164" t="s">
        <v>214</v>
      </c>
      <c r="H78" s="195">
        <v>600000</v>
      </c>
      <c r="I78" s="112" t="s">
        <v>14</v>
      </c>
      <c r="J78" s="115" t="s">
        <v>16</v>
      </c>
      <c r="K78" s="165">
        <v>12</v>
      </c>
      <c r="L78" s="165" t="s">
        <v>32</v>
      </c>
      <c r="M78" s="165"/>
      <c r="N78" s="165"/>
      <c r="O78" s="165"/>
      <c r="P78" s="165" t="s">
        <v>31</v>
      </c>
      <c r="Q78" s="205">
        <f>H78*K78</f>
        <v>7200000</v>
      </c>
      <c r="R78" s="197">
        <f>Q78-S78</f>
        <v>6600000</v>
      </c>
      <c r="S78" s="351">
        <v>600000</v>
      </c>
      <c r="T78" s="132"/>
      <c r="U78" s="132"/>
      <c r="V78" s="132"/>
      <c r="W78" s="217">
        <f t="shared" si="10"/>
        <v>7200000</v>
      </c>
      <c r="X78" s="29">
        <f t="shared" si="12"/>
        <v>0</v>
      </c>
    </row>
    <row r="79" spans="1:24" ht="14.25" customHeight="1" x14ac:dyDescent="0.15">
      <c r="A79" s="156"/>
      <c r="B79" s="141"/>
      <c r="C79" s="141"/>
      <c r="D79" s="142"/>
      <c r="E79" s="142"/>
      <c r="F79" s="114"/>
      <c r="G79" s="164" t="s">
        <v>225</v>
      </c>
      <c r="H79" s="195">
        <v>500000</v>
      </c>
      <c r="I79" s="112" t="s">
        <v>14</v>
      </c>
      <c r="J79" s="115" t="s">
        <v>16</v>
      </c>
      <c r="K79" s="165">
        <v>2</v>
      </c>
      <c r="L79" s="165" t="s">
        <v>6</v>
      </c>
      <c r="M79" s="165"/>
      <c r="N79" s="165"/>
      <c r="O79" s="165"/>
      <c r="P79" s="165" t="s">
        <v>31</v>
      </c>
      <c r="Q79" s="205">
        <f>H79*K79</f>
        <v>1000000</v>
      </c>
      <c r="R79" s="197">
        <v>600000</v>
      </c>
      <c r="S79" s="132">
        <v>400000</v>
      </c>
      <c r="T79" s="132"/>
      <c r="U79" s="132"/>
      <c r="V79" s="132"/>
      <c r="W79" s="217">
        <f t="shared" si="10"/>
        <v>1000000</v>
      </c>
      <c r="X79" s="29">
        <f t="shared" si="12"/>
        <v>0</v>
      </c>
    </row>
    <row r="80" spans="1:24" ht="14.25" customHeight="1" x14ac:dyDescent="0.15">
      <c r="A80" s="156"/>
      <c r="B80" s="141"/>
      <c r="C80" s="141"/>
      <c r="D80" s="142"/>
      <c r="E80" s="142"/>
      <c r="F80" s="114"/>
      <c r="G80" s="164" t="s">
        <v>59</v>
      </c>
      <c r="H80" s="195">
        <v>300000</v>
      </c>
      <c r="I80" s="112" t="s">
        <v>14</v>
      </c>
      <c r="J80" s="115" t="s">
        <v>16</v>
      </c>
      <c r="K80" s="165">
        <v>2</v>
      </c>
      <c r="L80" s="165" t="s">
        <v>6</v>
      </c>
      <c r="M80" s="165"/>
      <c r="N80" s="165"/>
      <c r="O80" s="165"/>
      <c r="P80" s="165" t="s">
        <v>31</v>
      </c>
      <c r="Q80" s="205">
        <f>H80*K80</f>
        <v>600000</v>
      </c>
      <c r="R80" s="197">
        <f>Q80</f>
        <v>600000</v>
      </c>
      <c r="S80" s="132"/>
      <c r="T80" s="132"/>
      <c r="U80" s="132"/>
      <c r="V80" s="316"/>
      <c r="W80" s="217">
        <f t="shared" si="10"/>
        <v>600000</v>
      </c>
      <c r="X80" s="29">
        <f t="shared" si="12"/>
        <v>0</v>
      </c>
    </row>
    <row r="81" spans="1:24" ht="14.25" customHeight="1" x14ac:dyDescent="0.15">
      <c r="A81" s="156"/>
      <c r="B81" s="141"/>
      <c r="C81" s="154"/>
      <c r="D81" s="144"/>
      <c r="E81" s="144"/>
      <c r="F81" s="120"/>
      <c r="G81" s="630" t="s">
        <v>179</v>
      </c>
      <c r="H81" s="630"/>
      <c r="I81" s="630"/>
      <c r="J81" s="630"/>
      <c r="K81" s="630"/>
      <c r="L81" s="630"/>
      <c r="M81" s="630"/>
      <c r="N81" s="630"/>
      <c r="O81" s="630"/>
      <c r="P81" s="630"/>
      <c r="Q81" s="631"/>
      <c r="R81" s="197"/>
      <c r="S81" s="132"/>
      <c r="T81" s="132"/>
      <c r="U81" s="132"/>
      <c r="V81" s="132"/>
      <c r="W81" s="217">
        <f t="shared" si="10"/>
        <v>0</v>
      </c>
      <c r="X81" s="29">
        <f t="shared" si="12"/>
        <v>0</v>
      </c>
    </row>
    <row r="82" spans="1:24" ht="14.25" customHeight="1" x14ac:dyDescent="0.15">
      <c r="A82" s="156"/>
      <c r="B82" s="141"/>
      <c r="C82" s="141" t="s">
        <v>85</v>
      </c>
      <c r="D82" s="142">
        <v>1000000</v>
      </c>
      <c r="E82" s="142">
        <f>Q82</f>
        <v>1000000</v>
      </c>
      <c r="F82" s="114">
        <f>E82-D82</f>
        <v>0</v>
      </c>
      <c r="G82" s="494" t="s">
        <v>139</v>
      </c>
      <c r="H82" s="162"/>
      <c r="I82" s="163"/>
      <c r="J82" s="163"/>
      <c r="K82" s="163"/>
      <c r="L82" s="163"/>
      <c r="M82" s="163"/>
      <c r="N82" s="163"/>
      <c r="O82" s="163"/>
      <c r="P82" s="163"/>
      <c r="Q82" s="190">
        <f>SUM(Q83:Q86)</f>
        <v>1000000</v>
      </c>
      <c r="R82" s="197"/>
      <c r="S82" s="132"/>
      <c r="T82" s="132"/>
      <c r="U82" s="132"/>
      <c r="V82" s="132"/>
      <c r="W82" s="217">
        <f t="shared" si="10"/>
        <v>0</v>
      </c>
      <c r="X82" s="29">
        <f t="shared" si="12"/>
        <v>0</v>
      </c>
    </row>
    <row r="83" spans="1:24" ht="14.25" customHeight="1" x14ac:dyDescent="0.15">
      <c r="A83" s="156"/>
      <c r="B83" s="141"/>
      <c r="C83" s="141"/>
      <c r="D83" s="142"/>
      <c r="E83" s="142"/>
      <c r="F83" s="114"/>
      <c r="G83" s="164" t="s">
        <v>201</v>
      </c>
      <c r="H83" s="195">
        <v>50000</v>
      </c>
      <c r="I83" s="112" t="s">
        <v>14</v>
      </c>
      <c r="J83" s="115" t="s">
        <v>16</v>
      </c>
      <c r="K83" s="165">
        <v>10</v>
      </c>
      <c r="L83" s="165" t="s">
        <v>4</v>
      </c>
      <c r="M83" s="165"/>
      <c r="N83" s="165"/>
      <c r="O83" s="165"/>
      <c r="P83" s="165" t="s">
        <v>31</v>
      </c>
      <c r="Q83" s="205">
        <f>H83*K83</f>
        <v>500000</v>
      </c>
      <c r="R83" s="199">
        <f>Q83</f>
        <v>500000</v>
      </c>
      <c r="S83" s="132"/>
      <c r="T83" s="132"/>
      <c r="U83" s="132"/>
      <c r="V83" s="132"/>
      <c r="W83" s="217">
        <f t="shared" si="10"/>
        <v>500000</v>
      </c>
      <c r="X83" s="29">
        <f t="shared" si="12"/>
        <v>0</v>
      </c>
    </row>
    <row r="84" spans="1:24" ht="14.25" customHeight="1" x14ac:dyDescent="0.15">
      <c r="A84" s="156"/>
      <c r="B84" s="141"/>
      <c r="C84" s="141"/>
      <c r="D84" s="142"/>
      <c r="E84" s="142"/>
      <c r="F84" s="114"/>
      <c r="G84" s="164" t="s">
        <v>43</v>
      </c>
      <c r="H84" s="195"/>
      <c r="I84" s="112"/>
      <c r="J84" s="115"/>
      <c r="K84" s="165"/>
      <c r="L84" s="165"/>
      <c r="M84" s="165"/>
      <c r="N84" s="165"/>
      <c r="O84" s="165"/>
      <c r="P84" s="165"/>
      <c r="Q84" s="205">
        <v>500000</v>
      </c>
      <c r="R84" s="197"/>
      <c r="S84" s="132">
        <f>Q84</f>
        <v>500000</v>
      </c>
      <c r="T84" s="132"/>
      <c r="U84" s="132"/>
      <c r="V84" s="132"/>
      <c r="W84" s="217">
        <f t="shared" si="10"/>
        <v>500000</v>
      </c>
      <c r="X84" s="29">
        <f t="shared" si="12"/>
        <v>0</v>
      </c>
    </row>
    <row r="85" spans="1:24" ht="14.25" customHeight="1" x14ac:dyDescent="0.15">
      <c r="A85" s="156"/>
      <c r="B85" s="141"/>
      <c r="C85" s="141"/>
      <c r="D85" s="142"/>
      <c r="E85" s="142"/>
      <c r="F85" s="114"/>
      <c r="G85" s="164"/>
      <c r="H85" s="386"/>
      <c r="I85" s="112"/>
      <c r="J85" s="115"/>
      <c r="K85" s="165"/>
      <c r="L85" s="165"/>
      <c r="M85" s="165"/>
      <c r="N85" s="165"/>
      <c r="O85" s="165"/>
      <c r="P85" s="165"/>
      <c r="Q85" s="205"/>
      <c r="R85" s="197"/>
      <c r="S85" s="132"/>
      <c r="T85" s="132"/>
      <c r="U85" s="132"/>
      <c r="V85" s="132"/>
      <c r="W85" s="217">
        <f t="shared" si="10"/>
        <v>0</v>
      </c>
      <c r="X85" s="29"/>
    </row>
    <row r="86" spans="1:24" ht="14.25" customHeight="1" x14ac:dyDescent="0.15">
      <c r="A86" s="156"/>
      <c r="B86" s="141"/>
      <c r="C86" s="141"/>
      <c r="D86" s="142"/>
      <c r="E86" s="142"/>
      <c r="F86" s="114"/>
      <c r="G86" s="164"/>
      <c r="H86" s="195"/>
      <c r="I86" s="112"/>
      <c r="J86" s="115"/>
      <c r="K86" s="165"/>
      <c r="L86" s="165"/>
      <c r="M86" s="165"/>
      <c r="N86" s="165"/>
      <c r="O86" s="165"/>
      <c r="P86" s="165"/>
      <c r="Q86" s="205"/>
      <c r="R86" s="197"/>
      <c r="S86" s="132"/>
      <c r="T86" s="132"/>
      <c r="U86" s="132"/>
      <c r="V86" s="132"/>
      <c r="W86" s="217">
        <f t="shared" si="10"/>
        <v>0</v>
      </c>
      <c r="X86" s="29">
        <f t="shared" si="12"/>
        <v>0</v>
      </c>
    </row>
    <row r="87" spans="1:24" ht="14.25" customHeight="1" x14ac:dyDescent="0.15">
      <c r="A87" s="171"/>
      <c r="B87" s="154"/>
      <c r="C87" s="154"/>
      <c r="D87" s="144"/>
      <c r="E87" s="144"/>
      <c r="F87" s="120"/>
      <c r="G87" s="630" t="s">
        <v>306</v>
      </c>
      <c r="H87" s="630"/>
      <c r="I87" s="630"/>
      <c r="J87" s="630"/>
      <c r="K87" s="630"/>
      <c r="L87" s="630"/>
      <c r="M87" s="630"/>
      <c r="N87" s="630"/>
      <c r="O87" s="630"/>
      <c r="P87" s="630"/>
      <c r="Q87" s="631"/>
      <c r="R87" s="198"/>
      <c r="S87" s="132"/>
      <c r="T87" s="132"/>
      <c r="U87" s="132"/>
      <c r="V87" s="132"/>
      <c r="W87" s="217">
        <f t="shared" si="10"/>
        <v>0</v>
      </c>
      <c r="X87" s="29">
        <f t="shared" si="12"/>
        <v>0</v>
      </c>
    </row>
    <row r="88" spans="1:24" ht="14.25" customHeight="1" x14ac:dyDescent="0.15">
      <c r="A88" s="604" t="s">
        <v>223</v>
      </c>
      <c r="B88" s="605"/>
      <c r="C88" s="606"/>
      <c r="D88" s="172">
        <f>D89</f>
        <v>16455200</v>
      </c>
      <c r="E88" s="172">
        <f>E89</f>
        <v>20455200</v>
      </c>
      <c r="F88" s="118">
        <f>E88-D88</f>
        <v>4000000</v>
      </c>
      <c r="G88" s="166"/>
      <c r="H88" s="195"/>
      <c r="I88" s="165"/>
      <c r="J88" s="165"/>
      <c r="K88" s="165"/>
      <c r="L88" s="165"/>
      <c r="M88" s="165"/>
      <c r="N88" s="165"/>
      <c r="O88" s="165"/>
      <c r="P88" s="165"/>
      <c r="Q88" s="207"/>
      <c r="R88" s="197"/>
      <c r="S88" s="132"/>
      <c r="T88" s="132"/>
      <c r="U88" s="132"/>
      <c r="V88" s="132"/>
      <c r="W88" s="217">
        <f t="shared" si="10"/>
        <v>0</v>
      </c>
      <c r="X88" s="29">
        <f t="shared" si="12"/>
        <v>0</v>
      </c>
    </row>
    <row r="89" spans="1:24" ht="14.25" customHeight="1" x14ac:dyDescent="0.15">
      <c r="A89" s="145"/>
      <c r="B89" s="609" t="s">
        <v>221</v>
      </c>
      <c r="C89" s="610"/>
      <c r="D89" s="173">
        <f>D90+D93+D97</f>
        <v>16455200</v>
      </c>
      <c r="E89" s="173">
        <f>E90+E93+E97</f>
        <v>20455200</v>
      </c>
      <c r="F89" s="111">
        <f>E89-D89</f>
        <v>4000000</v>
      </c>
      <c r="G89" s="166"/>
      <c r="H89" s="195"/>
      <c r="I89" s="165"/>
      <c r="J89" s="165"/>
      <c r="K89" s="165"/>
      <c r="L89" s="165"/>
      <c r="M89" s="165"/>
      <c r="N89" s="165"/>
      <c r="O89" s="165"/>
      <c r="P89" s="165"/>
      <c r="Q89" s="207"/>
      <c r="R89" s="197"/>
      <c r="S89" s="132"/>
      <c r="T89" s="132"/>
      <c r="U89" s="132"/>
      <c r="V89" s="132"/>
      <c r="W89" s="217">
        <f t="shared" si="10"/>
        <v>0</v>
      </c>
      <c r="X89" s="29">
        <f t="shared" si="12"/>
        <v>0</v>
      </c>
    </row>
    <row r="90" spans="1:24" ht="14.25" customHeight="1" x14ac:dyDescent="0.15">
      <c r="A90" s="145"/>
      <c r="B90" s="141"/>
      <c r="C90" s="141" t="s">
        <v>232</v>
      </c>
      <c r="D90" s="142">
        <v>8000000</v>
      </c>
      <c r="E90" s="142">
        <f>Q90</f>
        <v>8000000</v>
      </c>
      <c r="F90" s="114">
        <f>E90-D90</f>
        <v>0</v>
      </c>
      <c r="G90" s="494" t="s">
        <v>17</v>
      </c>
      <c r="H90" s="162"/>
      <c r="I90" s="163"/>
      <c r="J90" s="163"/>
      <c r="K90" s="163"/>
      <c r="L90" s="163"/>
      <c r="M90" s="163"/>
      <c r="N90" s="163"/>
      <c r="O90" s="163"/>
      <c r="P90" s="163"/>
      <c r="Q90" s="190">
        <f>SUM(Q91:Q91)</f>
        <v>8000000</v>
      </c>
      <c r="R90" s="197"/>
      <c r="S90" s="132"/>
      <c r="T90" s="132"/>
      <c r="U90" s="132"/>
      <c r="V90" s="132"/>
      <c r="W90" s="217">
        <f t="shared" si="10"/>
        <v>0</v>
      </c>
      <c r="X90" s="29">
        <f t="shared" si="12"/>
        <v>0</v>
      </c>
    </row>
    <row r="91" spans="1:24" ht="14.25" customHeight="1" x14ac:dyDescent="0.15">
      <c r="A91" s="145"/>
      <c r="B91" s="141"/>
      <c r="C91" s="141"/>
      <c r="D91" s="142"/>
      <c r="E91" s="142"/>
      <c r="F91" s="114"/>
      <c r="G91" s="369" t="s">
        <v>17</v>
      </c>
      <c r="H91" s="370">
        <v>8000000</v>
      </c>
      <c r="I91" s="163"/>
      <c r="J91" s="163"/>
      <c r="K91" s="163"/>
      <c r="L91" s="163"/>
      <c r="M91" s="352"/>
      <c r="N91" s="352"/>
      <c r="O91" s="352"/>
      <c r="P91" s="372"/>
      <c r="Q91" s="368">
        <f>H91</f>
        <v>8000000</v>
      </c>
      <c r="R91" s="353"/>
      <c r="S91" s="371">
        <v>7000000</v>
      </c>
      <c r="T91" s="371">
        <v>1000000</v>
      </c>
      <c r="U91" s="132"/>
      <c r="V91" s="132"/>
      <c r="W91" s="217">
        <f t="shared" si="10"/>
        <v>8000000</v>
      </c>
      <c r="X91" s="29"/>
    </row>
    <row r="92" spans="1:24" ht="14.25" customHeight="1" x14ac:dyDescent="0.15">
      <c r="A92" s="145"/>
      <c r="B92" s="141"/>
      <c r="C92" s="154"/>
      <c r="D92" s="144"/>
      <c r="E92" s="144"/>
      <c r="F92" s="120"/>
      <c r="G92" s="630" t="s">
        <v>160</v>
      </c>
      <c r="H92" s="630"/>
      <c r="I92" s="630"/>
      <c r="J92" s="630"/>
      <c r="K92" s="630"/>
      <c r="L92" s="630"/>
      <c r="M92" s="630"/>
      <c r="N92" s="630"/>
      <c r="O92" s="630"/>
      <c r="P92" s="630"/>
      <c r="Q92" s="631"/>
      <c r="R92" s="197"/>
      <c r="S92" s="132"/>
      <c r="T92" s="132"/>
      <c r="U92" s="132"/>
      <c r="V92" s="132"/>
      <c r="W92" s="217">
        <f t="shared" si="10"/>
        <v>0</v>
      </c>
      <c r="X92" s="29">
        <f t="shared" si="12"/>
        <v>0</v>
      </c>
    </row>
    <row r="93" spans="1:24" ht="14.25" customHeight="1" x14ac:dyDescent="0.15">
      <c r="A93" s="174"/>
      <c r="B93" s="141"/>
      <c r="C93" s="141" t="s">
        <v>81</v>
      </c>
      <c r="D93" s="142">
        <v>5000000</v>
      </c>
      <c r="E93" s="142">
        <f>Q93</f>
        <v>9000000</v>
      </c>
      <c r="F93" s="114">
        <f>E93-D93</f>
        <v>4000000</v>
      </c>
      <c r="G93" s="494" t="s">
        <v>215</v>
      </c>
      <c r="H93" s="162"/>
      <c r="I93" s="163"/>
      <c r="J93" s="163"/>
      <c r="K93" s="163"/>
      <c r="L93" s="163"/>
      <c r="M93" s="163"/>
      <c r="N93" s="163"/>
      <c r="O93" s="163"/>
      <c r="P93" s="163"/>
      <c r="Q93" s="190">
        <f>Q94</f>
        <v>9000000</v>
      </c>
      <c r="R93" s="197"/>
      <c r="S93" s="132"/>
      <c r="T93" s="132"/>
      <c r="U93" s="132"/>
      <c r="V93" s="132"/>
      <c r="W93" s="217">
        <f t="shared" si="10"/>
        <v>0</v>
      </c>
      <c r="X93" s="29">
        <f t="shared" si="12"/>
        <v>0</v>
      </c>
    </row>
    <row r="94" spans="1:24" ht="14.25" customHeight="1" x14ac:dyDescent="0.15">
      <c r="A94" s="174"/>
      <c r="B94" s="141"/>
      <c r="C94" s="141"/>
      <c r="D94" s="142"/>
      <c r="E94" s="142"/>
      <c r="F94" s="43"/>
      <c r="G94" s="164" t="s">
        <v>168</v>
      </c>
      <c r="H94" s="195">
        <v>9000000</v>
      </c>
      <c r="I94" s="163" t="s">
        <v>14</v>
      </c>
      <c r="J94" s="115"/>
      <c r="K94" s="164"/>
      <c r="L94" s="165"/>
      <c r="M94" s="115"/>
      <c r="N94" s="165"/>
      <c r="O94" s="165"/>
      <c r="P94" s="163"/>
      <c r="Q94" s="113">
        <f>H94</f>
        <v>9000000</v>
      </c>
      <c r="R94" s="197"/>
      <c r="S94" s="132">
        <v>5000000</v>
      </c>
      <c r="T94" s="132"/>
      <c r="U94" s="132">
        <v>4000000</v>
      </c>
      <c r="V94" s="132"/>
      <c r="W94" s="217">
        <f t="shared" si="10"/>
        <v>9000000</v>
      </c>
      <c r="X94" s="29">
        <f t="shared" si="12"/>
        <v>0</v>
      </c>
    </row>
    <row r="95" spans="1:24" ht="14.25" customHeight="1" x14ac:dyDescent="0.15">
      <c r="A95" s="174"/>
      <c r="B95" s="141"/>
      <c r="C95" s="141"/>
      <c r="D95" s="142"/>
      <c r="E95" s="142"/>
      <c r="F95" s="114"/>
      <c r="G95" s="164"/>
      <c r="H95" s="220"/>
      <c r="I95" s="165"/>
      <c r="J95" s="115"/>
      <c r="K95" s="164"/>
      <c r="L95" s="165"/>
      <c r="M95" s="115"/>
      <c r="N95" s="165"/>
      <c r="O95" s="165"/>
      <c r="P95" s="163"/>
      <c r="Q95" s="113"/>
      <c r="R95" s="197"/>
      <c r="S95" s="132"/>
      <c r="T95" s="132"/>
      <c r="U95" s="132"/>
      <c r="V95" s="132"/>
      <c r="W95" s="217">
        <f t="shared" si="10"/>
        <v>0</v>
      </c>
      <c r="X95" s="29">
        <f t="shared" si="12"/>
        <v>0</v>
      </c>
    </row>
    <row r="96" spans="1:24" ht="14.25" customHeight="1" x14ac:dyDescent="0.15">
      <c r="A96" s="174"/>
      <c r="B96" s="141"/>
      <c r="C96" s="155"/>
      <c r="D96" s="137"/>
      <c r="E96" s="137"/>
      <c r="F96" s="117"/>
      <c r="G96" s="634" t="s">
        <v>336</v>
      </c>
      <c r="H96" s="634"/>
      <c r="I96" s="634"/>
      <c r="J96" s="634"/>
      <c r="K96" s="634"/>
      <c r="L96" s="634"/>
      <c r="M96" s="634"/>
      <c r="N96" s="634"/>
      <c r="O96" s="634"/>
      <c r="P96" s="634"/>
      <c r="Q96" s="635"/>
      <c r="R96" s="197"/>
      <c r="S96" s="132"/>
      <c r="T96" s="132"/>
      <c r="U96" s="132"/>
      <c r="V96" s="132"/>
      <c r="W96" s="217">
        <f t="shared" si="10"/>
        <v>0</v>
      </c>
      <c r="X96" s="29">
        <f t="shared" si="12"/>
        <v>0</v>
      </c>
    </row>
    <row r="97" spans="1:24" ht="15" customHeight="1" x14ac:dyDescent="0.15">
      <c r="A97" s="174"/>
      <c r="B97" s="141"/>
      <c r="C97" s="141" t="s">
        <v>79</v>
      </c>
      <c r="D97" s="142">
        <v>3455200</v>
      </c>
      <c r="E97" s="142">
        <f>Q97</f>
        <v>3455200</v>
      </c>
      <c r="F97" s="114">
        <f>E97-D97</f>
        <v>0</v>
      </c>
      <c r="G97" s="494" t="s">
        <v>229</v>
      </c>
      <c r="H97" s="162"/>
      <c r="I97" s="163"/>
      <c r="J97" s="163"/>
      <c r="K97" s="163"/>
      <c r="L97" s="163"/>
      <c r="M97" s="163"/>
      <c r="N97" s="163"/>
      <c r="O97" s="163"/>
      <c r="P97" s="163"/>
      <c r="Q97" s="190">
        <f>SUM(Q98:Q100)</f>
        <v>3455200</v>
      </c>
      <c r="R97" s="197"/>
      <c r="S97" s="132"/>
      <c r="T97" s="132"/>
      <c r="U97" s="132"/>
      <c r="V97" s="132"/>
      <c r="W97" s="217">
        <f t="shared" si="10"/>
        <v>0</v>
      </c>
      <c r="X97" s="29">
        <f t="shared" si="12"/>
        <v>0</v>
      </c>
    </row>
    <row r="98" spans="1:24" ht="15" customHeight="1" x14ac:dyDescent="0.15">
      <c r="A98" s="174"/>
      <c r="B98" s="141"/>
      <c r="C98" s="141"/>
      <c r="D98" s="142"/>
      <c r="E98" s="142"/>
      <c r="F98" s="114"/>
      <c r="G98" s="392" t="s">
        <v>110</v>
      </c>
      <c r="H98" s="195">
        <v>105600</v>
      </c>
      <c r="I98" s="112" t="s">
        <v>14</v>
      </c>
      <c r="J98" s="115" t="s">
        <v>16</v>
      </c>
      <c r="K98" s="112">
        <v>12</v>
      </c>
      <c r="L98" s="112" t="s">
        <v>30</v>
      </c>
      <c r="M98" s="112"/>
      <c r="N98" s="112"/>
      <c r="O98" s="112"/>
      <c r="P98" s="112" t="s">
        <v>31</v>
      </c>
      <c r="Q98" s="204">
        <f>H98*K98</f>
        <v>1267200</v>
      </c>
      <c r="R98" s="197">
        <f>Q98</f>
        <v>1267200</v>
      </c>
      <c r="S98" s="132"/>
      <c r="T98" s="132"/>
      <c r="U98" s="132"/>
      <c r="V98" s="132"/>
      <c r="W98" s="217">
        <f t="shared" si="10"/>
        <v>1267200</v>
      </c>
      <c r="X98" s="29">
        <f t="shared" si="12"/>
        <v>0</v>
      </c>
    </row>
    <row r="99" spans="1:24" ht="15" customHeight="1" x14ac:dyDescent="0.15">
      <c r="A99" s="174"/>
      <c r="B99" s="141"/>
      <c r="C99" s="141"/>
      <c r="D99" s="142"/>
      <c r="E99" s="142"/>
      <c r="F99" s="114"/>
      <c r="G99" s="195" t="s">
        <v>66</v>
      </c>
      <c r="H99" s="195">
        <v>99000</v>
      </c>
      <c r="I99" s="112" t="s">
        <v>14</v>
      </c>
      <c r="J99" s="115" t="s">
        <v>16</v>
      </c>
      <c r="K99" s="112">
        <v>12</v>
      </c>
      <c r="L99" s="112" t="s">
        <v>30</v>
      </c>
      <c r="M99" s="112"/>
      <c r="N99" s="112"/>
      <c r="O99" s="112"/>
      <c r="P99" s="112" t="s">
        <v>31</v>
      </c>
      <c r="Q99" s="204">
        <f>H99*K99</f>
        <v>1188000</v>
      </c>
      <c r="R99" s="197">
        <f>Q99</f>
        <v>1188000</v>
      </c>
      <c r="S99" s="132"/>
      <c r="T99" s="132"/>
      <c r="U99" s="132"/>
      <c r="V99" s="132"/>
      <c r="W99" s="217">
        <f t="shared" si="10"/>
        <v>1188000</v>
      </c>
      <c r="X99" s="29">
        <f t="shared" si="12"/>
        <v>0</v>
      </c>
    </row>
    <row r="100" spans="1:24" ht="15" customHeight="1" x14ac:dyDescent="0.15">
      <c r="A100" s="174"/>
      <c r="B100" s="141"/>
      <c r="C100" s="141"/>
      <c r="D100" s="142"/>
      <c r="E100" s="142"/>
      <c r="F100" s="114"/>
      <c r="G100" s="167" t="s">
        <v>43</v>
      </c>
      <c r="H100" s="116">
        <v>1000000</v>
      </c>
      <c r="I100" s="168"/>
      <c r="J100" s="115"/>
      <c r="K100" s="167"/>
      <c r="L100" s="168"/>
      <c r="M100" s="168"/>
      <c r="N100" s="168"/>
      <c r="O100" s="168"/>
      <c r="P100" s="168" t="s">
        <v>31</v>
      </c>
      <c r="Q100" s="204">
        <f>H100</f>
        <v>1000000</v>
      </c>
      <c r="R100" s="199">
        <v>500000</v>
      </c>
      <c r="S100" s="132">
        <v>500000</v>
      </c>
      <c r="T100" s="132"/>
      <c r="U100" s="132"/>
      <c r="V100" s="132"/>
      <c r="W100" s="217">
        <f t="shared" si="10"/>
        <v>1000000</v>
      </c>
      <c r="X100" s="29">
        <f t="shared" si="12"/>
        <v>0</v>
      </c>
    </row>
    <row r="101" spans="1:24" ht="15" customHeight="1" x14ac:dyDescent="0.15">
      <c r="A101" s="175"/>
      <c r="B101" s="155"/>
      <c r="C101" s="155"/>
      <c r="D101" s="137"/>
      <c r="E101" s="137"/>
      <c r="F101" s="117"/>
      <c r="G101" s="634" t="s">
        <v>307</v>
      </c>
      <c r="H101" s="634"/>
      <c r="I101" s="634"/>
      <c r="J101" s="634"/>
      <c r="K101" s="634"/>
      <c r="L101" s="634"/>
      <c r="M101" s="634"/>
      <c r="N101" s="634"/>
      <c r="O101" s="634"/>
      <c r="P101" s="634"/>
      <c r="Q101" s="635"/>
      <c r="R101" s="197"/>
      <c r="S101" s="132"/>
      <c r="T101" s="132"/>
      <c r="U101" s="132"/>
      <c r="V101" s="132"/>
      <c r="W101" s="217">
        <f t="shared" si="10"/>
        <v>0</v>
      </c>
      <c r="X101" s="29">
        <f t="shared" si="12"/>
        <v>0</v>
      </c>
    </row>
    <row r="102" spans="1:24" ht="18.75" customHeight="1" x14ac:dyDescent="0.15">
      <c r="A102" s="604" t="s">
        <v>216</v>
      </c>
      <c r="B102" s="605"/>
      <c r="C102" s="606"/>
      <c r="D102" s="172">
        <f>D103+D126</f>
        <v>68220000</v>
      </c>
      <c r="E102" s="172">
        <f>E103+E126</f>
        <v>69820000</v>
      </c>
      <c r="F102" s="118">
        <f>E102-D102</f>
        <v>1600000</v>
      </c>
      <c r="G102" s="166"/>
      <c r="H102" s="195"/>
      <c r="I102" s="165"/>
      <c r="J102" s="165"/>
      <c r="K102" s="165"/>
      <c r="L102" s="165"/>
      <c r="M102" s="165"/>
      <c r="N102" s="165"/>
      <c r="O102" s="165"/>
      <c r="P102" s="165"/>
      <c r="Q102" s="207"/>
      <c r="R102" s="197"/>
      <c r="S102" s="132"/>
      <c r="T102" s="132"/>
      <c r="U102" s="132"/>
      <c r="V102" s="132"/>
      <c r="W102" s="217">
        <f t="shared" si="10"/>
        <v>0</v>
      </c>
      <c r="X102" s="29">
        <f>SUM(R102:V102)-W102</f>
        <v>0</v>
      </c>
    </row>
    <row r="103" spans="1:24" ht="17.25" customHeight="1" x14ac:dyDescent="0.15">
      <c r="A103" s="145"/>
      <c r="B103" s="609" t="s">
        <v>219</v>
      </c>
      <c r="C103" s="610"/>
      <c r="D103" s="173">
        <f>D104+D112+D115+D118+D122</f>
        <v>58400000</v>
      </c>
      <c r="E103" s="173">
        <f>E104+E112+E115+E118+E122</f>
        <v>60000000</v>
      </c>
      <c r="F103" s="173">
        <f>F104+F112+F115+F118+F122</f>
        <v>1600000</v>
      </c>
      <c r="G103" s="166"/>
      <c r="H103" s="195"/>
      <c r="I103" s="165"/>
      <c r="J103" s="165"/>
      <c r="K103" s="165"/>
      <c r="L103" s="165"/>
      <c r="M103" s="165"/>
      <c r="N103" s="165"/>
      <c r="O103" s="165"/>
      <c r="P103" s="165"/>
      <c r="Q103" s="207"/>
      <c r="R103" s="197"/>
      <c r="S103" s="132"/>
      <c r="T103" s="132"/>
      <c r="U103" s="132"/>
      <c r="V103" s="132"/>
      <c r="W103" s="217">
        <f t="shared" si="10"/>
        <v>0</v>
      </c>
      <c r="X103" s="29">
        <f t="shared" si="12"/>
        <v>0</v>
      </c>
    </row>
    <row r="104" spans="1:24" ht="15.75" customHeight="1" x14ac:dyDescent="0.15">
      <c r="A104" s="145"/>
      <c r="B104" s="141"/>
      <c r="C104" s="141" t="s">
        <v>260</v>
      </c>
      <c r="D104" s="142">
        <v>51400000</v>
      </c>
      <c r="E104" s="142">
        <f>Q104</f>
        <v>51400000</v>
      </c>
      <c r="F104" s="114">
        <f>E104-D104</f>
        <v>0</v>
      </c>
      <c r="G104" s="494" t="s">
        <v>19</v>
      </c>
      <c r="H104" s="162"/>
      <c r="I104" s="163"/>
      <c r="J104" s="163"/>
      <c r="K104" s="163"/>
      <c r="L104" s="163"/>
      <c r="M104" s="163"/>
      <c r="N104" s="163"/>
      <c r="O104" s="163"/>
      <c r="P104" s="163"/>
      <c r="Q104" s="190">
        <f>SUM(Q105:Q110)</f>
        <v>51400000</v>
      </c>
      <c r="R104" s="197"/>
      <c r="S104" s="132"/>
      <c r="T104" s="132"/>
      <c r="U104" s="132"/>
      <c r="V104" s="132"/>
      <c r="W104" s="217">
        <f t="shared" si="10"/>
        <v>0</v>
      </c>
      <c r="X104" s="29">
        <f t="shared" si="12"/>
        <v>0</v>
      </c>
    </row>
    <row r="105" spans="1:24" ht="15.75" customHeight="1" x14ac:dyDescent="0.15">
      <c r="A105" s="145"/>
      <c r="B105" s="141"/>
      <c r="C105" s="141"/>
      <c r="D105" s="142"/>
      <c r="E105" s="142"/>
      <c r="F105" s="114"/>
      <c r="G105" s="164" t="s">
        <v>124</v>
      </c>
      <c r="H105" s="123">
        <v>3000000</v>
      </c>
      <c r="I105" s="112" t="s">
        <v>14</v>
      </c>
      <c r="J105" s="115" t="s">
        <v>42</v>
      </c>
      <c r="K105" s="165">
        <v>12</v>
      </c>
      <c r="L105" s="165" t="s">
        <v>30</v>
      </c>
      <c r="M105" s="115"/>
      <c r="N105" s="165"/>
      <c r="O105" s="165"/>
      <c r="P105" s="165" t="s">
        <v>31</v>
      </c>
      <c r="Q105" s="204">
        <f>H105*K105</f>
        <v>36000000</v>
      </c>
      <c r="R105" s="197"/>
      <c r="S105" s="132">
        <f>Q105-V105</f>
        <v>32760000</v>
      </c>
      <c r="T105" s="132"/>
      <c r="U105" s="132"/>
      <c r="V105" s="132">
        <v>3240000</v>
      </c>
      <c r="W105" s="217">
        <f t="shared" si="10"/>
        <v>36000000</v>
      </c>
      <c r="X105" s="29">
        <f t="shared" si="12"/>
        <v>0</v>
      </c>
    </row>
    <row r="106" spans="1:24" ht="15.75" customHeight="1" x14ac:dyDescent="0.15">
      <c r="A106" s="145"/>
      <c r="B106" s="141"/>
      <c r="C106" s="141"/>
      <c r="D106" s="142"/>
      <c r="E106" s="142"/>
      <c r="F106" s="114"/>
      <c r="G106" s="164" t="s">
        <v>281</v>
      </c>
      <c r="H106" s="195">
        <v>600000</v>
      </c>
      <c r="I106" s="112" t="s">
        <v>14</v>
      </c>
      <c r="J106" s="115" t="s">
        <v>42</v>
      </c>
      <c r="K106" s="165">
        <v>12</v>
      </c>
      <c r="L106" s="165" t="s">
        <v>30</v>
      </c>
      <c r="M106" s="115"/>
      <c r="N106" s="165"/>
      <c r="O106" s="165"/>
      <c r="P106" s="165" t="s">
        <v>31</v>
      </c>
      <c r="Q106" s="204">
        <f t="shared" ref="Q106:Q109" si="13">H106*K106</f>
        <v>7200000</v>
      </c>
      <c r="R106" s="197"/>
      <c r="S106" s="132">
        <f t="shared" ref="S106:S110" si="14">Q106</f>
        <v>7200000</v>
      </c>
      <c r="T106" s="132"/>
      <c r="U106" s="132"/>
      <c r="V106" s="132"/>
      <c r="W106" s="217">
        <f t="shared" si="10"/>
        <v>7200000</v>
      </c>
      <c r="X106" s="29">
        <f t="shared" si="12"/>
        <v>0</v>
      </c>
    </row>
    <row r="107" spans="1:24" ht="15.75" customHeight="1" x14ac:dyDescent="0.15">
      <c r="A107" s="145"/>
      <c r="B107" s="141"/>
      <c r="C107" s="141"/>
      <c r="D107" s="142"/>
      <c r="E107" s="142"/>
      <c r="F107" s="114"/>
      <c r="G107" s="164" t="s">
        <v>282</v>
      </c>
      <c r="H107" s="195">
        <v>3000000</v>
      </c>
      <c r="I107" s="112" t="s">
        <v>14</v>
      </c>
      <c r="J107" s="115" t="s">
        <v>42</v>
      </c>
      <c r="K107" s="165">
        <v>1</v>
      </c>
      <c r="L107" s="165" t="s">
        <v>32</v>
      </c>
      <c r="M107" s="115"/>
      <c r="N107" s="165"/>
      <c r="O107" s="165"/>
      <c r="P107" s="165" t="s">
        <v>31</v>
      </c>
      <c r="Q107" s="204">
        <f t="shared" si="13"/>
        <v>3000000</v>
      </c>
      <c r="R107" s="197"/>
      <c r="S107" s="132">
        <f t="shared" si="14"/>
        <v>3000000</v>
      </c>
      <c r="T107" s="132"/>
      <c r="U107" s="132"/>
      <c r="V107" s="132"/>
      <c r="W107" s="217">
        <f t="shared" si="10"/>
        <v>3000000</v>
      </c>
      <c r="X107" s="29">
        <f t="shared" si="12"/>
        <v>0</v>
      </c>
    </row>
    <row r="108" spans="1:24" ht="15.75" customHeight="1" x14ac:dyDescent="0.15">
      <c r="A108" s="145"/>
      <c r="B108" s="141"/>
      <c r="C108" s="141"/>
      <c r="D108" s="142"/>
      <c r="E108" s="142"/>
      <c r="F108" s="114"/>
      <c r="G108" s="164" t="s">
        <v>283</v>
      </c>
      <c r="H108" s="195">
        <v>1400000</v>
      </c>
      <c r="I108" s="112" t="s">
        <v>14</v>
      </c>
      <c r="J108" s="115" t="s">
        <v>42</v>
      </c>
      <c r="K108" s="165">
        <v>1</v>
      </c>
      <c r="L108" s="165" t="s">
        <v>32</v>
      </c>
      <c r="M108" s="115"/>
      <c r="N108" s="165"/>
      <c r="O108" s="165"/>
      <c r="P108" s="165" t="s">
        <v>31</v>
      </c>
      <c r="Q108" s="204">
        <f t="shared" si="13"/>
        <v>1400000</v>
      </c>
      <c r="R108" s="197"/>
      <c r="S108" s="132">
        <f t="shared" si="14"/>
        <v>1400000</v>
      </c>
      <c r="T108" s="132"/>
      <c r="U108" s="132"/>
      <c r="V108" s="132"/>
      <c r="W108" s="217">
        <f t="shared" si="10"/>
        <v>1400000</v>
      </c>
      <c r="X108" s="29">
        <f t="shared" si="12"/>
        <v>0</v>
      </c>
    </row>
    <row r="109" spans="1:24" ht="15.75" customHeight="1" x14ac:dyDescent="0.15">
      <c r="A109" s="145"/>
      <c r="B109" s="141"/>
      <c r="C109" s="141"/>
      <c r="D109" s="142"/>
      <c r="E109" s="142"/>
      <c r="F109" s="114"/>
      <c r="G109" s="164" t="s">
        <v>113</v>
      </c>
      <c r="H109" s="195">
        <v>800000</v>
      </c>
      <c r="I109" s="112" t="s">
        <v>14</v>
      </c>
      <c r="J109" s="115" t="s">
        <v>42</v>
      </c>
      <c r="K109" s="165">
        <v>1</v>
      </c>
      <c r="L109" s="165" t="s">
        <v>32</v>
      </c>
      <c r="M109" s="115"/>
      <c r="N109" s="165"/>
      <c r="O109" s="165"/>
      <c r="P109" s="165" t="s">
        <v>31</v>
      </c>
      <c r="Q109" s="204">
        <f t="shared" si="13"/>
        <v>800000</v>
      </c>
      <c r="R109" s="197"/>
      <c r="S109" s="132">
        <f t="shared" si="14"/>
        <v>800000</v>
      </c>
      <c r="T109" s="132"/>
      <c r="U109" s="132"/>
      <c r="V109" s="132"/>
      <c r="W109" s="217">
        <f t="shared" si="10"/>
        <v>800000</v>
      </c>
      <c r="X109" s="29">
        <f t="shared" si="12"/>
        <v>0</v>
      </c>
    </row>
    <row r="110" spans="1:24" ht="15.75" customHeight="1" x14ac:dyDescent="0.15">
      <c r="A110" s="145"/>
      <c r="B110" s="141"/>
      <c r="C110" s="141"/>
      <c r="D110" s="142"/>
      <c r="E110" s="142"/>
      <c r="F110" s="114"/>
      <c r="G110" s="164" t="s">
        <v>43</v>
      </c>
      <c r="H110" s="386"/>
      <c r="I110" s="112"/>
      <c r="J110" s="115"/>
      <c r="K110" s="165"/>
      <c r="L110" s="165"/>
      <c r="M110" s="115"/>
      <c r="N110" s="165"/>
      <c r="O110" s="165"/>
      <c r="P110" s="165"/>
      <c r="Q110" s="204">
        <v>3000000</v>
      </c>
      <c r="R110" s="197"/>
      <c r="S110" s="132">
        <f t="shared" si="14"/>
        <v>3000000</v>
      </c>
      <c r="T110" s="132"/>
      <c r="U110" s="132"/>
      <c r="V110" s="132"/>
      <c r="W110" s="217">
        <f t="shared" si="10"/>
        <v>3000000</v>
      </c>
      <c r="X110" s="29"/>
    </row>
    <row r="111" spans="1:24" ht="16.5" customHeight="1" x14ac:dyDescent="0.15">
      <c r="A111" s="145"/>
      <c r="B111" s="141"/>
      <c r="C111" s="154"/>
      <c r="D111" s="144"/>
      <c r="E111" s="144"/>
      <c r="F111" s="120"/>
      <c r="G111" s="630" t="s">
        <v>177</v>
      </c>
      <c r="H111" s="630"/>
      <c r="I111" s="630"/>
      <c r="J111" s="630"/>
      <c r="K111" s="630"/>
      <c r="L111" s="630"/>
      <c r="M111" s="630"/>
      <c r="N111" s="630"/>
      <c r="O111" s="630"/>
      <c r="P111" s="630"/>
      <c r="Q111" s="631"/>
      <c r="R111" s="197"/>
      <c r="S111" s="132"/>
      <c r="T111" s="132"/>
      <c r="U111" s="132"/>
      <c r="V111" s="132"/>
      <c r="W111" s="217">
        <f t="shared" si="10"/>
        <v>0</v>
      </c>
      <c r="X111" s="29">
        <f t="shared" si="12"/>
        <v>0</v>
      </c>
    </row>
    <row r="112" spans="1:24" ht="16.5" customHeight="1" x14ac:dyDescent="0.15">
      <c r="A112" s="174"/>
      <c r="B112" s="141"/>
      <c r="C112" s="141" t="s">
        <v>82</v>
      </c>
      <c r="D112" s="142">
        <v>1200000</v>
      </c>
      <c r="E112" s="142">
        <f>Q112</f>
        <v>1600000</v>
      </c>
      <c r="F112" s="114">
        <f>E112-D112</f>
        <v>400000</v>
      </c>
      <c r="G112" s="494" t="s">
        <v>203</v>
      </c>
      <c r="H112" s="162"/>
      <c r="I112" s="163"/>
      <c r="J112" s="163"/>
      <c r="K112" s="163"/>
      <c r="L112" s="163"/>
      <c r="M112" s="163"/>
      <c r="N112" s="163"/>
      <c r="O112" s="163"/>
      <c r="P112" s="163"/>
      <c r="Q112" s="190">
        <f>SUM(Q113:Q113)</f>
        <v>1600000</v>
      </c>
      <c r="R112" s="197"/>
      <c r="S112" s="132"/>
      <c r="T112" s="132"/>
      <c r="U112" s="132"/>
      <c r="V112" s="132"/>
      <c r="W112" s="217">
        <f t="shared" si="10"/>
        <v>0</v>
      </c>
      <c r="X112" s="29">
        <f t="shared" si="12"/>
        <v>0</v>
      </c>
    </row>
    <row r="113" spans="1:24" ht="16.5" customHeight="1" x14ac:dyDescent="0.15">
      <c r="A113" s="174"/>
      <c r="B113" s="141"/>
      <c r="C113" s="141"/>
      <c r="D113" s="142"/>
      <c r="E113" s="142"/>
      <c r="F113" s="114"/>
      <c r="G113" s="164" t="s">
        <v>252</v>
      </c>
      <c r="H113" s="195">
        <v>400000</v>
      </c>
      <c r="I113" s="112" t="s">
        <v>14</v>
      </c>
      <c r="J113" s="115" t="s">
        <v>16</v>
      </c>
      <c r="K113" s="165">
        <v>4</v>
      </c>
      <c r="L113" s="165" t="s">
        <v>30</v>
      </c>
      <c r="M113" s="165"/>
      <c r="N113" s="165"/>
      <c r="O113" s="165"/>
      <c r="P113" s="165" t="s">
        <v>31</v>
      </c>
      <c r="Q113" s="113">
        <f>H113*K113</f>
        <v>1600000</v>
      </c>
      <c r="R113" s="197">
        <v>600000</v>
      </c>
      <c r="S113" s="132"/>
      <c r="T113" s="132"/>
      <c r="U113" s="132"/>
      <c r="V113" s="132">
        <v>1000000</v>
      </c>
      <c r="W113" s="217">
        <f t="shared" si="10"/>
        <v>1600000</v>
      </c>
      <c r="X113" s="29">
        <f t="shared" si="12"/>
        <v>0</v>
      </c>
    </row>
    <row r="114" spans="1:24" ht="16.5" customHeight="1" x14ac:dyDescent="0.15">
      <c r="A114" s="174"/>
      <c r="B114" s="141"/>
      <c r="C114" s="141"/>
      <c r="D114" s="142"/>
      <c r="E114" s="142"/>
      <c r="F114" s="114"/>
      <c r="G114" s="638" t="s">
        <v>337</v>
      </c>
      <c r="H114" s="638"/>
      <c r="I114" s="638"/>
      <c r="J114" s="638"/>
      <c r="K114" s="638"/>
      <c r="L114" s="638"/>
      <c r="M114" s="638"/>
      <c r="N114" s="638"/>
      <c r="O114" s="638"/>
      <c r="P114" s="638"/>
      <c r="Q114" s="639"/>
      <c r="R114" s="197"/>
      <c r="S114" s="132"/>
      <c r="T114" s="132"/>
      <c r="U114" s="132"/>
      <c r="V114" s="132"/>
      <c r="W114" s="217">
        <f t="shared" si="10"/>
        <v>0</v>
      </c>
      <c r="X114" s="29">
        <f t="shared" si="12"/>
        <v>0</v>
      </c>
    </row>
    <row r="115" spans="1:24" ht="16.5" customHeight="1" x14ac:dyDescent="0.15">
      <c r="A115" s="174"/>
      <c r="B115" s="141"/>
      <c r="C115" s="146" t="s">
        <v>259</v>
      </c>
      <c r="D115" s="147">
        <v>400000</v>
      </c>
      <c r="E115" s="147">
        <f>Q115</f>
        <v>400000</v>
      </c>
      <c r="F115" s="124">
        <f>E115-D115</f>
        <v>0</v>
      </c>
      <c r="G115" s="176" t="s">
        <v>228</v>
      </c>
      <c r="H115" s="125"/>
      <c r="I115" s="177"/>
      <c r="J115" s="177"/>
      <c r="K115" s="177"/>
      <c r="L115" s="177"/>
      <c r="M115" s="177"/>
      <c r="N115" s="177"/>
      <c r="O115" s="177"/>
      <c r="P115" s="177"/>
      <c r="Q115" s="201">
        <f>SUM(Q116:Q116)</f>
        <v>400000</v>
      </c>
      <c r="R115" s="197"/>
      <c r="S115" s="132"/>
      <c r="T115" s="132"/>
      <c r="U115" s="132"/>
      <c r="V115" s="132"/>
      <c r="W115" s="217">
        <f t="shared" si="10"/>
        <v>0</v>
      </c>
      <c r="X115" s="29">
        <f t="shared" si="12"/>
        <v>0</v>
      </c>
    </row>
    <row r="116" spans="1:24" ht="16.5" customHeight="1" x14ac:dyDescent="0.15">
      <c r="A116" s="174"/>
      <c r="B116" s="141"/>
      <c r="C116" s="141"/>
      <c r="D116" s="142"/>
      <c r="E116" s="142"/>
      <c r="F116" s="114"/>
      <c r="G116" s="164" t="s">
        <v>210</v>
      </c>
      <c r="H116" s="195">
        <v>100000</v>
      </c>
      <c r="I116" s="165" t="s">
        <v>14</v>
      </c>
      <c r="J116" s="115" t="s">
        <v>16</v>
      </c>
      <c r="K116" s="165">
        <v>4</v>
      </c>
      <c r="L116" s="165" t="s">
        <v>30</v>
      </c>
      <c r="M116" s="165"/>
      <c r="N116" s="165"/>
      <c r="O116" s="165"/>
      <c r="P116" s="165" t="s">
        <v>31</v>
      </c>
      <c r="Q116" s="205">
        <f>H116*K116</f>
        <v>400000</v>
      </c>
      <c r="R116" s="197">
        <f>Q116</f>
        <v>400000</v>
      </c>
      <c r="S116" s="132"/>
      <c r="T116" s="132"/>
      <c r="U116" s="132"/>
      <c r="V116" s="132"/>
      <c r="W116" s="217">
        <f t="shared" si="10"/>
        <v>400000</v>
      </c>
      <c r="X116" s="29">
        <f t="shared" si="12"/>
        <v>0</v>
      </c>
    </row>
    <row r="117" spans="1:24" ht="16.5" customHeight="1" x14ac:dyDescent="0.15">
      <c r="A117" s="174"/>
      <c r="B117" s="141"/>
      <c r="C117" s="155"/>
      <c r="D117" s="137"/>
      <c r="E117" s="137"/>
      <c r="F117" s="117"/>
      <c r="G117" s="634" t="s">
        <v>126</v>
      </c>
      <c r="H117" s="634"/>
      <c r="I117" s="634"/>
      <c r="J117" s="634"/>
      <c r="K117" s="634"/>
      <c r="L117" s="634"/>
      <c r="M117" s="634"/>
      <c r="N117" s="634"/>
      <c r="O117" s="634"/>
      <c r="P117" s="634"/>
      <c r="Q117" s="635"/>
      <c r="R117" s="198"/>
      <c r="S117" s="132"/>
      <c r="T117" s="132"/>
      <c r="U117" s="132"/>
      <c r="V117" s="132"/>
      <c r="W117" s="217">
        <f t="shared" si="10"/>
        <v>0</v>
      </c>
      <c r="X117" s="29">
        <f t="shared" si="12"/>
        <v>0</v>
      </c>
    </row>
    <row r="118" spans="1:24" ht="15" customHeight="1" x14ac:dyDescent="0.15">
      <c r="A118" s="174"/>
      <c r="B118" s="141"/>
      <c r="C118" s="141" t="s">
        <v>76</v>
      </c>
      <c r="D118" s="142">
        <v>600000</v>
      </c>
      <c r="E118" s="142">
        <f>Q118</f>
        <v>1800000</v>
      </c>
      <c r="F118" s="114">
        <f>E118-D118</f>
        <v>1200000</v>
      </c>
      <c r="G118" s="178" t="s">
        <v>213</v>
      </c>
      <c r="H118" s="195"/>
      <c r="I118" s="165"/>
      <c r="J118" s="165"/>
      <c r="K118" s="165"/>
      <c r="L118" s="165"/>
      <c r="M118" s="165"/>
      <c r="N118" s="165"/>
      <c r="O118" s="165"/>
      <c r="P118" s="165"/>
      <c r="Q118" s="190">
        <f>SUM(Q119:Q120)</f>
        <v>1800000</v>
      </c>
      <c r="R118" s="197"/>
      <c r="S118" s="132"/>
      <c r="T118" s="132"/>
      <c r="U118" s="132"/>
      <c r="V118" s="132"/>
      <c r="W118" s="217">
        <f t="shared" si="10"/>
        <v>0</v>
      </c>
      <c r="X118" s="29">
        <f t="shared" si="12"/>
        <v>0</v>
      </c>
    </row>
    <row r="119" spans="1:24" ht="15" customHeight="1" x14ac:dyDescent="0.15">
      <c r="A119" s="174"/>
      <c r="B119" s="141"/>
      <c r="C119" s="141"/>
      <c r="D119" s="142"/>
      <c r="E119" s="142"/>
      <c r="F119" s="114"/>
      <c r="G119" s="167" t="s">
        <v>127</v>
      </c>
      <c r="H119" s="116">
        <v>300000</v>
      </c>
      <c r="I119" s="168" t="s">
        <v>14</v>
      </c>
      <c r="J119" s="152" t="s">
        <v>42</v>
      </c>
      <c r="K119" s="168">
        <v>2</v>
      </c>
      <c r="L119" s="168" t="s">
        <v>32</v>
      </c>
      <c r="M119" s="168"/>
      <c r="N119" s="165"/>
      <c r="O119" s="165"/>
      <c r="P119" s="165" t="s">
        <v>31</v>
      </c>
      <c r="Q119" s="205">
        <f>H119*K119</f>
        <v>600000</v>
      </c>
      <c r="R119" s="197"/>
      <c r="S119" s="132">
        <f>Q119</f>
        <v>600000</v>
      </c>
      <c r="T119" s="132"/>
      <c r="U119" s="132"/>
      <c r="V119" s="132"/>
      <c r="W119" s="217">
        <f t="shared" si="10"/>
        <v>600000</v>
      </c>
      <c r="X119" s="29">
        <f t="shared" si="12"/>
        <v>0</v>
      </c>
    </row>
    <row r="120" spans="1:24" ht="15" customHeight="1" x14ac:dyDescent="0.15">
      <c r="A120" s="174"/>
      <c r="B120" s="141"/>
      <c r="C120" s="141"/>
      <c r="D120" s="142"/>
      <c r="E120" s="142"/>
      <c r="F120" s="114"/>
      <c r="G120" s="369" t="s">
        <v>323</v>
      </c>
      <c r="H120" s="370">
        <v>300000</v>
      </c>
      <c r="I120" s="372" t="s">
        <v>316</v>
      </c>
      <c r="J120" s="223" t="s">
        <v>324</v>
      </c>
      <c r="K120" s="372">
        <v>4</v>
      </c>
      <c r="L120" s="372" t="s">
        <v>318</v>
      </c>
      <c r="M120" s="372"/>
      <c r="N120" s="165"/>
      <c r="O120" s="165"/>
      <c r="P120" s="165" t="s">
        <v>319</v>
      </c>
      <c r="Q120" s="205">
        <f>H120*K120</f>
        <v>1200000</v>
      </c>
      <c r="R120" s="197"/>
      <c r="S120" s="371"/>
      <c r="T120" s="371"/>
      <c r="U120" s="371"/>
      <c r="V120" s="371">
        <f>Q120</f>
        <v>1200000</v>
      </c>
      <c r="W120" s="217">
        <f t="shared" si="10"/>
        <v>1200000</v>
      </c>
      <c r="X120" s="29"/>
    </row>
    <row r="121" spans="1:24" ht="15" customHeight="1" x14ac:dyDescent="0.15">
      <c r="A121" s="174"/>
      <c r="B121" s="141"/>
      <c r="C121" s="154"/>
      <c r="D121" s="144"/>
      <c r="E121" s="144"/>
      <c r="F121" s="120"/>
      <c r="G121" s="630" t="s">
        <v>338</v>
      </c>
      <c r="H121" s="630"/>
      <c r="I121" s="630"/>
      <c r="J121" s="630"/>
      <c r="K121" s="630"/>
      <c r="L121" s="630"/>
      <c r="M121" s="630"/>
      <c r="N121" s="630"/>
      <c r="O121" s="630"/>
      <c r="P121" s="630"/>
      <c r="Q121" s="631"/>
      <c r="R121" s="197"/>
      <c r="S121" s="132"/>
      <c r="T121" s="132"/>
      <c r="U121" s="132"/>
      <c r="V121" s="132"/>
      <c r="W121" s="217">
        <f t="shared" si="10"/>
        <v>0</v>
      </c>
      <c r="X121" s="29">
        <f t="shared" si="12"/>
        <v>0</v>
      </c>
    </row>
    <row r="122" spans="1:24" ht="15" customHeight="1" x14ac:dyDescent="0.15">
      <c r="A122" s="174"/>
      <c r="B122" s="141"/>
      <c r="C122" s="141" t="s">
        <v>258</v>
      </c>
      <c r="D122" s="142">
        <v>4800000</v>
      </c>
      <c r="E122" s="142">
        <f>Q122</f>
        <v>4800000</v>
      </c>
      <c r="F122" s="114">
        <f>E122-D122</f>
        <v>0</v>
      </c>
      <c r="G122" s="178" t="s">
        <v>231</v>
      </c>
      <c r="H122" s="195"/>
      <c r="I122" s="165"/>
      <c r="J122" s="165"/>
      <c r="K122" s="165"/>
      <c r="L122" s="165"/>
      <c r="M122" s="165"/>
      <c r="N122" s="165"/>
      <c r="O122" s="165"/>
      <c r="P122" s="165"/>
      <c r="Q122" s="190">
        <f>SUM(Q123:Q124)</f>
        <v>4800000</v>
      </c>
      <c r="R122" s="197"/>
      <c r="S122" s="132"/>
      <c r="T122" s="132"/>
      <c r="U122" s="132"/>
      <c r="V122" s="132"/>
      <c r="W122" s="217">
        <f t="shared" si="10"/>
        <v>0</v>
      </c>
      <c r="X122" s="29">
        <f t="shared" si="12"/>
        <v>0</v>
      </c>
    </row>
    <row r="123" spans="1:24" ht="15" customHeight="1" x14ac:dyDescent="0.15">
      <c r="A123" s="174"/>
      <c r="B123" s="141"/>
      <c r="C123" s="141"/>
      <c r="D123" s="142"/>
      <c r="E123" s="142"/>
      <c r="F123" s="114"/>
      <c r="G123" s="167" t="s">
        <v>45</v>
      </c>
      <c r="H123" s="116">
        <v>400000</v>
      </c>
      <c r="I123" s="168" t="s">
        <v>14</v>
      </c>
      <c r="J123" s="152" t="s">
        <v>42</v>
      </c>
      <c r="K123" s="168">
        <v>12</v>
      </c>
      <c r="L123" s="168" t="s">
        <v>32</v>
      </c>
      <c r="M123" s="165"/>
      <c r="N123" s="165"/>
      <c r="O123" s="165"/>
      <c r="P123" s="165" t="s">
        <v>31</v>
      </c>
      <c r="Q123" s="206">
        <f>H123*K123</f>
        <v>4800000</v>
      </c>
      <c r="R123" s="197">
        <v>3800000</v>
      </c>
      <c r="S123" s="132"/>
      <c r="T123" s="132"/>
      <c r="U123" s="132">
        <v>1000000</v>
      </c>
      <c r="V123" s="132"/>
      <c r="W123" s="217">
        <f t="shared" si="10"/>
        <v>4800000</v>
      </c>
      <c r="X123" s="29">
        <f t="shared" si="12"/>
        <v>0</v>
      </c>
    </row>
    <row r="124" spans="1:24" ht="15" customHeight="1" x14ac:dyDescent="0.15">
      <c r="A124" s="174"/>
      <c r="B124" s="141"/>
      <c r="C124" s="141"/>
      <c r="D124" s="142"/>
      <c r="E124" s="142"/>
      <c r="F124" s="114"/>
      <c r="G124" s="167"/>
      <c r="H124" s="116"/>
      <c r="I124" s="168"/>
      <c r="J124" s="152"/>
      <c r="K124" s="168"/>
      <c r="L124" s="168"/>
      <c r="M124" s="165"/>
      <c r="N124" s="165"/>
      <c r="O124" s="165"/>
      <c r="P124" s="165"/>
      <c r="Q124" s="206"/>
      <c r="R124" s="197">
        <f>Q124</f>
        <v>0</v>
      </c>
      <c r="S124" s="132"/>
      <c r="T124" s="132"/>
      <c r="U124" s="132"/>
      <c r="V124" s="132"/>
      <c r="W124" s="217">
        <f t="shared" si="10"/>
        <v>0</v>
      </c>
      <c r="X124" s="29">
        <f t="shared" si="12"/>
        <v>0</v>
      </c>
    </row>
    <row r="125" spans="1:24" ht="15" customHeight="1" x14ac:dyDescent="0.15">
      <c r="A125" s="174"/>
      <c r="B125" s="321"/>
      <c r="C125" s="322"/>
      <c r="D125" s="142"/>
      <c r="E125" s="142"/>
      <c r="F125" s="114"/>
      <c r="G125" s="643" t="s">
        <v>178</v>
      </c>
      <c r="H125" s="643"/>
      <c r="I125" s="643"/>
      <c r="J125" s="643"/>
      <c r="K125" s="643"/>
      <c r="L125" s="643"/>
      <c r="M125" s="643"/>
      <c r="N125" s="643"/>
      <c r="O125" s="643"/>
      <c r="P125" s="643"/>
      <c r="Q125" s="644"/>
      <c r="R125" s="197"/>
      <c r="S125" s="132"/>
      <c r="T125" s="132"/>
      <c r="U125" s="132"/>
      <c r="V125" s="132"/>
      <c r="W125" s="217">
        <f t="shared" si="10"/>
        <v>0</v>
      </c>
      <c r="X125" s="29">
        <f t="shared" si="12"/>
        <v>0</v>
      </c>
    </row>
    <row r="126" spans="1:24" ht="16.5" customHeight="1" x14ac:dyDescent="0.15">
      <c r="A126" s="174"/>
      <c r="B126" s="642" t="s">
        <v>204</v>
      </c>
      <c r="C126" s="613"/>
      <c r="D126" s="235">
        <f>D127+D137+D142</f>
        <v>9820000</v>
      </c>
      <c r="E126" s="235">
        <f>E127+E137+E142</f>
        <v>9820000</v>
      </c>
      <c r="F126" s="121">
        <f t="shared" ref="F126:F127" si="15">E126-D126</f>
        <v>0</v>
      </c>
      <c r="G126" s="180"/>
      <c r="H126" s="122"/>
      <c r="I126" s="181"/>
      <c r="J126" s="181"/>
      <c r="K126" s="181"/>
      <c r="L126" s="181"/>
      <c r="M126" s="181"/>
      <c r="N126" s="181"/>
      <c r="O126" s="181"/>
      <c r="P126" s="181"/>
      <c r="Q126" s="208"/>
      <c r="R126" s="197"/>
      <c r="S126" s="132"/>
      <c r="T126" s="132"/>
      <c r="U126" s="132"/>
      <c r="V126" s="132"/>
      <c r="W126" s="217">
        <f t="shared" si="10"/>
        <v>0</v>
      </c>
      <c r="X126" s="29">
        <f t="shared" si="12"/>
        <v>0</v>
      </c>
    </row>
    <row r="127" spans="1:24" ht="15" customHeight="1" x14ac:dyDescent="0.15">
      <c r="A127" s="174"/>
      <c r="B127" s="179"/>
      <c r="C127" s="179" t="s">
        <v>150</v>
      </c>
      <c r="D127" s="142">
        <v>8220000</v>
      </c>
      <c r="E127" s="142">
        <f>Q127</f>
        <v>8220000</v>
      </c>
      <c r="F127" s="114">
        <f t="shared" si="15"/>
        <v>0</v>
      </c>
      <c r="G127" s="495" t="s">
        <v>67</v>
      </c>
      <c r="H127" s="122"/>
      <c r="I127" s="181"/>
      <c r="J127" s="181"/>
      <c r="K127" s="181"/>
      <c r="L127" s="181"/>
      <c r="M127" s="181"/>
      <c r="N127" s="181"/>
      <c r="O127" s="181"/>
      <c r="P127" s="181"/>
      <c r="Q127" s="209">
        <f>SUM(Q128:Q135)</f>
        <v>8220000</v>
      </c>
      <c r="R127" s="197"/>
      <c r="S127" s="132"/>
      <c r="T127" s="132"/>
      <c r="U127" s="132"/>
      <c r="V127" s="132"/>
      <c r="W127" s="217">
        <f t="shared" si="10"/>
        <v>0</v>
      </c>
      <c r="X127" s="29">
        <f t="shared" si="12"/>
        <v>0</v>
      </c>
    </row>
    <row r="128" spans="1:24" ht="15" customHeight="1" x14ac:dyDescent="0.15">
      <c r="A128" s="174"/>
      <c r="B128" s="179"/>
      <c r="C128" s="179"/>
      <c r="D128" s="142"/>
      <c r="E128" s="142"/>
      <c r="F128" s="114"/>
      <c r="G128" s="167" t="s">
        <v>245</v>
      </c>
      <c r="H128" s="116">
        <v>2000000</v>
      </c>
      <c r="I128" s="168" t="s">
        <v>14</v>
      </c>
      <c r="J128" s="152" t="s">
        <v>16</v>
      </c>
      <c r="K128" s="168">
        <v>2</v>
      </c>
      <c r="L128" s="168" t="s">
        <v>32</v>
      </c>
      <c r="M128" s="115"/>
      <c r="N128" s="165"/>
      <c r="O128" s="165"/>
      <c r="P128" s="165" t="s">
        <v>31</v>
      </c>
      <c r="Q128" s="205">
        <f>H128*K128</f>
        <v>4000000</v>
      </c>
      <c r="R128" s="350">
        <f>Q128</f>
        <v>4000000</v>
      </c>
      <c r="S128" s="132"/>
      <c r="T128" s="132"/>
      <c r="U128" s="132"/>
      <c r="V128" s="351"/>
      <c r="W128" s="217">
        <f t="shared" si="10"/>
        <v>4000000</v>
      </c>
      <c r="X128" s="29">
        <f t="shared" si="12"/>
        <v>0</v>
      </c>
    </row>
    <row r="129" spans="1:24" ht="15" customHeight="1" x14ac:dyDescent="0.15">
      <c r="A129" s="174"/>
      <c r="B129" s="179"/>
      <c r="C129" s="179"/>
      <c r="D129" s="142"/>
      <c r="E129" s="142"/>
      <c r="F129" s="114"/>
      <c r="G129" s="164" t="s">
        <v>149</v>
      </c>
      <c r="H129" s="195">
        <v>800000</v>
      </c>
      <c r="I129" s="168" t="s">
        <v>14</v>
      </c>
      <c r="J129" s="152" t="s">
        <v>42</v>
      </c>
      <c r="K129" s="168">
        <v>2</v>
      </c>
      <c r="L129" s="168" t="s">
        <v>32</v>
      </c>
      <c r="M129" s="115"/>
      <c r="N129" s="165"/>
      <c r="O129" s="165"/>
      <c r="P129" s="165" t="s">
        <v>31</v>
      </c>
      <c r="Q129" s="205">
        <f>H129*K129</f>
        <v>1600000</v>
      </c>
      <c r="R129" s="197">
        <f>Q129</f>
        <v>1600000</v>
      </c>
      <c r="S129" s="132"/>
      <c r="T129" s="132"/>
      <c r="U129" s="132"/>
      <c r="V129" s="132"/>
      <c r="W129" s="217">
        <f t="shared" si="10"/>
        <v>1600000</v>
      </c>
      <c r="X129" s="29">
        <f t="shared" si="12"/>
        <v>0</v>
      </c>
    </row>
    <row r="130" spans="1:24" ht="15" customHeight="1" x14ac:dyDescent="0.15">
      <c r="A130" s="174"/>
      <c r="B130" s="179"/>
      <c r="C130" s="179"/>
      <c r="D130" s="142"/>
      <c r="E130" s="142"/>
      <c r="F130" s="114"/>
      <c r="G130" s="167" t="s">
        <v>153</v>
      </c>
      <c r="H130" s="116">
        <v>50000</v>
      </c>
      <c r="I130" s="168" t="s">
        <v>14</v>
      </c>
      <c r="J130" s="152" t="s">
        <v>42</v>
      </c>
      <c r="K130" s="168">
        <v>12</v>
      </c>
      <c r="L130" s="168" t="s">
        <v>32</v>
      </c>
      <c r="M130" s="168"/>
      <c r="N130" s="168"/>
      <c r="O130" s="168"/>
      <c r="P130" s="168" t="s">
        <v>31</v>
      </c>
      <c r="Q130" s="205">
        <f t="shared" ref="Q130:Q134" si="16">H130*K130</f>
        <v>600000</v>
      </c>
      <c r="R130" s="197"/>
      <c r="S130" s="132"/>
      <c r="T130" s="132"/>
      <c r="U130" s="132"/>
      <c r="V130" s="132">
        <f>Q130</f>
        <v>600000</v>
      </c>
      <c r="W130" s="217">
        <f t="shared" si="10"/>
        <v>600000</v>
      </c>
      <c r="X130" s="29">
        <f t="shared" si="12"/>
        <v>0</v>
      </c>
    </row>
    <row r="131" spans="1:24" ht="15" customHeight="1" x14ac:dyDescent="0.15">
      <c r="A131" s="174"/>
      <c r="B131" s="179"/>
      <c r="C131" s="179"/>
      <c r="D131" s="142"/>
      <c r="E131" s="142"/>
      <c r="F131" s="114"/>
      <c r="G131" s="167" t="s">
        <v>170</v>
      </c>
      <c r="H131" s="116">
        <v>50000</v>
      </c>
      <c r="I131" s="168" t="s">
        <v>14</v>
      </c>
      <c r="J131" s="152" t="s">
        <v>42</v>
      </c>
      <c r="K131" s="168">
        <v>12</v>
      </c>
      <c r="L131" s="168" t="s">
        <v>32</v>
      </c>
      <c r="M131" s="168"/>
      <c r="N131" s="168"/>
      <c r="O131" s="168"/>
      <c r="P131" s="168" t="s">
        <v>31</v>
      </c>
      <c r="Q131" s="205">
        <f>H131*K131</f>
        <v>600000</v>
      </c>
      <c r="R131" s="197"/>
      <c r="S131" s="132"/>
      <c r="T131" s="132"/>
      <c r="U131" s="132"/>
      <c r="V131" s="132">
        <f>Q131</f>
        <v>600000</v>
      </c>
      <c r="W131" s="217">
        <f t="shared" si="10"/>
        <v>600000</v>
      </c>
      <c r="X131" s="29">
        <f t="shared" si="12"/>
        <v>0</v>
      </c>
    </row>
    <row r="132" spans="1:24" ht="15" customHeight="1" x14ac:dyDescent="0.15">
      <c r="A132" s="174"/>
      <c r="B132" s="179"/>
      <c r="C132" s="179"/>
      <c r="D132" s="142"/>
      <c r="E132" s="142"/>
      <c r="F132" s="114"/>
      <c r="G132" s="167" t="s">
        <v>165</v>
      </c>
      <c r="H132" s="195">
        <v>30000</v>
      </c>
      <c r="I132" s="165" t="s">
        <v>14</v>
      </c>
      <c r="J132" s="115" t="s">
        <v>42</v>
      </c>
      <c r="K132" s="165">
        <v>14</v>
      </c>
      <c r="L132" s="165" t="s">
        <v>35</v>
      </c>
      <c r="M132" s="115"/>
      <c r="N132" s="165"/>
      <c r="O132" s="165"/>
      <c r="P132" s="168" t="s">
        <v>31</v>
      </c>
      <c r="Q132" s="205">
        <f>H132*K132</f>
        <v>420000</v>
      </c>
      <c r="R132" s="197"/>
      <c r="S132" s="132"/>
      <c r="T132" s="132"/>
      <c r="U132" s="132"/>
      <c r="V132" s="132">
        <f>Q132</f>
        <v>420000</v>
      </c>
      <c r="W132" s="217">
        <f t="shared" si="10"/>
        <v>420000</v>
      </c>
      <c r="X132" s="29">
        <f t="shared" si="12"/>
        <v>0</v>
      </c>
    </row>
    <row r="133" spans="1:24" ht="15" customHeight="1" x14ac:dyDescent="0.15">
      <c r="A133" s="174"/>
      <c r="B133" s="179"/>
      <c r="C133" s="179"/>
      <c r="D133" s="142"/>
      <c r="E133" s="142"/>
      <c r="F133" s="114"/>
      <c r="G133" s="164" t="s">
        <v>251</v>
      </c>
      <c r="H133" s="195">
        <v>250000</v>
      </c>
      <c r="I133" s="168" t="s">
        <v>14</v>
      </c>
      <c r="J133" s="152" t="s">
        <v>16</v>
      </c>
      <c r="K133" s="168">
        <v>2</v>
      </c>
      <c r="L133" s="168" t="s">
        <v>32</v>
      </c>
      <c r="M133" s="165"/>
      <c r="N133" s="165"/>
      <c r="O133" s="165"/>
      <c r="P133" s="168" t="s">
        <v>31</v>
      </c>
      <c r="Q133" s="205">
        <f t="shared" si="16"/>
        <v>500000</v>
      </c>
      <c r="R133" s="197"/>
      <c r="S133" s="132"/>
      <c r="T133" s="132"/>
      <c r="U133" s="132"/>
      <c r="V133" s="351">
        <v>500000</v>
      </c>
      <c r="W133" s="217">
        <f t="shared" ref="W133:W155" si="17">SUM(R133:V133)</f>
        <v>500000</v>
      </c>
      <c r="X133" s="29">
        <f t="shared" si="12"/>
        <v>0</v>
      </c>
    </row>
    <row r="134" spans="1:24" ht="15" customHeight="1" x14ac:dyDescent="0.15">
      <c r="A134" s="174"/>
      <c r="B134" s="179"/>
      <c r="C134" s="179"/>
      <c r="D134" s="142"/>
      <c r="E134" s="142"/>
      <c r="F134" s="114"/>
      <c r="G134" s="164" t="s">
        <v>296</v>
      </c>
      <c r="H134" s="195">
        <v>500000</v>
      </c>
      <c r="I134" s="168" t="s">
        <v>14</v>
      </c>
      <c r="J134" s="152" t="s">
        <v>42</v>
      </c>
      <c r="K134" s="168">
        <v>1</v>
      </c>
      <c r="L134" s="168" t="s">
        <v>32</v>
      </c>
      <c r="M134" s="165"/>
      <c r="N134" s="165"/>
      <c r="O134" s="165"/>
      <c r="P134" s="168" t="s">
        <v>31</v>
      </c>
      <c r="Q134" s="205">
        <f t="shared" si="16"/>
        <v>500000</v>
      </c>
      <c r="R134" s="197">
        <v>500000</v>
      </c>
      <c r="S134" s="132"/>
      <c r="T134" s="132"/>
      <c r="U134" s="132"/>
      <c r="V134" s="132"/>
      <c r="W134" s="217">
        <f t="shared" si="17"/>
        <v>500000</v>
      </c>
      <c r="X134" s="29">
        <f t="shared" ref="X134:X155" si="18">SUM(R134:V134)-W134</f>
        <v>0</v>
      </c>
    </row>
    <row r="135" spans="1:24" ht="15" customHeight="1" x14ac:dyDescent="0.15">
      <c r="A135" s="174"/>
      <c r="B135" s="179"/>
      <c r="C135" s="179"/>
      <c r="D135" s="142"/>
      <c r="E135" s="142"/>
      <c r="F135" s="114"/>
      <c r="G135" s="164"/>
      <c r="H135" s="389"/>
      <c r="I135" s="168"/>
      <c r="J135" s="152"/>
      <c r="K135" s="168"/>
      <c r="L135" s="168"/>
      <c r="M135" s="165"/>
      <c r="N135" s="165"/>
      <c r="O135" s="165"/>
      <c r="P135" s="168"/>
      <c r="Q135" s="205"/>
      <c r="R135" s="197"/>
      <c r="S135" s="132"/>
      <c r="T135" s="132"/>
      <c r="U135" s="132"/>
      <c r="V135" s="132"/>
      <c r="W135" s="217">
        <f t="shared" si="17"/>
        <v>0</v>
      </c>
      <c r="X135" s="29"/>
    </row>
    <row r="136" spans="1:24" ht="15" customHeight="1" x14ac:dyDescent="0.15">
      <c r="A136" s="174"/>
      <c r="B136" s="179"/>
      <c r="C136" s="182"/>
      <c r="D136" s="144"/>
      <c r="E136" s="144"/>
      <c r="F136" s="120"/>
      <c r="G136" s="630" t="s">
        <v>171</v>
      </c>
      <c r="H136" s="630"/>
      <c r="I136" s="630"/>
      <c r="J136" s="630"/>
      <c r="K136" s="630"/>
      <c r="L136" s="630"/>
      <c r="M136" s="630"/>
      <c r="N136" s="630"/>
      <c r="O136" s="630"/>
      <c r="P136" s="630"/>
      <c r="Q136" s="631"/>
      <c r="R136" s="199"/>
      <c r="S136" s="132"/>
      <c r="T136" s="132"/>
      <c r="U136" s="132"/>
      <c r="V136" s="132"/>
      <c r="W136" s="217">
        <f t="shared" si="17"/>
        <v>0</v>
      </c>
      <c r="X136" s="29">
        <f t="shared" si="18"/>
        <v>0</v>
      </c>
    </row>
    <row r="137" spans="1:24" ht="15" customHeight="1" x14ac:dyDescent="0.15">
      <c r="A137" s="156"/>
      <c r="B137" s="184"/>
      <c r="C137" s="387" t="s">
        <v>161</v>
      </c>
      <c r="D137" s="142">
        <v>1000000</v>
      </c>
      <c r="E137" s="147">
        <f>Q137</f>
        <v>1000000</v>
      </c>
      <c r="F137" s="124">
        <f>E137-D137</f>
        <v>0</v>
      </c>
      <c r="G137" s="178" t="s">
        <v>58</v>
      </c>
      <c r="H137" s="195"/>
      <c r="I137" s="165"/>
      <c r="J137" s="165"/>
      <c r="K137" s="165"/>
      <c r="L137" s="165"/>
      <c r="M137" s="165"/>
      <c r="N137" s="165"/>
      <c r="O137" s="165"/>
      <c r="P137" s="165"/>
      <c r="Q137" s="190">
        <f>SUM(Q138:Q140)</f>
        <v>1000000</v>
      </c>
      <c r="R137" s="197"/>
      <c r="S137" s="132"/>
      <c r="T137" s="132"/>
      <c r="U137" s="132"/>
      <c r="V137" s="132"/>
      <c r="W137" s="217">
        <f t="shared" si="17"/>
        <v>0</v>
      </c>
      <c r="X137" s="29">
        <f t="shared" si="18"/>
        <v>0</v>
      </c>
    </row>
    <row r="138" spans="1:24" ht="15" customHeight="1" x14ac:dyDescent="0.15">
      <c r="A138" s="156"/>
      <c r="B138" s="184"/>
      <c r="C138" s="179"/>
      <c r="D138" s="142"/>
      <c r="E138" s="142"/>
      <c r="F138" s="114"/>
      <c r="G138" s="164" t="s">
        <v>291</v>
      </c>
      <c r="H138" s="324">
        <v>300000</v>
      </c>
      <c r="I138" s="165" t="s">
        <v>14</v>
      </c>
      <c r="J138" s="165" t="s">
        <v>42</v>
      </c>
      <c r="K138" s="165">
        <v>1</v>
      </c>
      <c r="L138" s="165" t="s">
        <v>32</v>
      </c>
      <c r="M138" s="165"/>
      <c r="N138" s="165"/>
      <c r="O138" s="165"/>
      <c r="P138" s="165" t="s">
        <v>31</v>
      </c>
      <c r="Q138" s="200">
        <f>H138*K138</f>
        <v>300000</v>
      </c>
      <c r="R138" s="197"/>
      <c r="S138" s="132">
        <f>Q138</f>
        <v>300000</v>
      </c>
      <c r="T138" s="132"/>
      <c r="U138" s="132"/>
      <c r="V138" s="132"/>
      <c r="W138" s="217">
        <f t="shared" si="17"/>
        <v>300000</v>
      </c>
      <c r="X138" s="29">
        <f t="shared" si="18"/>
        <v>0</v>
      </c>
    </row>
    <row r="139" spans="1:24" ht="15" customHeight="1" x14ac:dyDescent="0.15">
      <c r="A139" s="156"/>
      <c r="B139" s="184"/>
      <c r="C139" s="179"/>
      <c r="D139" s="142"/>
      <c r="E139" s="142"/>
      <c r="F139" s="114"/>
      <c r="G139" s="164" t="s">
        <v>299</v>
      </c>
      <c r="H139" s="385">
        <v>200000</v>
      </c>
      <c r="I139" s="165" t="s">
        <v>14</v>
      </c>
      <c r="J139" s="165" t="s">
        <v>42</v>
      </c>
      <c r="K139" s="165">
        <v>1</v>
      </c>
      <c r="L139" s="165" t="s">
        <v>32</v>
      </c>
      <c r="M139" s="165"/>
      <c r="N139" s="165"/>
      <c r="O139" s="165"/>
      <c r="P139" s="165" t="s">
        <v>31</v>
      </c>
      <c r="Q139" s="200">
        <f>H139*K139</f>
        <v>200000</v>
      </c>
      <c r="R139" s="214"/>
      <c r="S139" s="132">
        <f t="shared" ref="S139:S140" si="19">Q139</f>
        <v>200000</v>
      </c>
      <c r="T139" s="124"/>
      <c r="U139" s="124"/>
      <c r="V139" s="124"/>
      <c r="W139" s="217">
        <f t="shared" si="17"/>
        <v>200000</v>
      </c>
      <c r="X139" s="29">
        <f t="shared" si="18"/>
        <v>0</v>
      </c>
    </row>
    <row r="140" spans="1:24" ht="15" customHeight="1" x14ac:dyDescent="0.15">
      <c r="A140" s="156"/>
      <c r="B140" s="184"/>
      <c r="C140" s="179"/>
      <c r="D140" s="142"/>
      <c r="E140" s="142"/>
      <c r="F140" s="114"/>
      <c r="G140" s="164" t="s">
        <v>300</v>
      </c>
      <c r="H140" s="385">
        <v>500000</v>
      </c>
      <c r="I140" s="165" t="s">
        <v>14</v>
      </c>
      <c r="J140" s="165" t="s">
        <v>42</v>
      </c>
      <c r="K140" s="165">
        <v>1</v>
      </c>
      <c r="L140" s="165" t="s">
        <v>32</v>
      </c>
      <c r="M140" s="165"/>
      <c r="N140" s="165"/>
      <c r="O140" s="165"/>
      <c r="P140" s="165" t="s">
        <v>31</v>
      </c>
      <c r="Q140" s="200">
        <f>H140*K140</f>
        <v>500000</v>
      </c>
      <c r="R140" s="214"/>
      <c r="S140" s="132">
        <f t="shared" si="19"/>
        <v>500000</v>
      </c>
      <c r="T140" s="124"/>
      <c r="U140" s="124"/>
      <c r="V140" s="124"/>
      <c r="W140" s="217">
        <f t="shared" si="17"/>
        <v>500000</v>
      </c>
      <c r="X140" s="29">
        <f t="shared" si="18"/>
        <v>0</v>
      </c>
    </row>
    <row r="141" spans="1:24" ht="15" customHeight="1" x14ac:dyDescent="0.15">
      <c r="A141" s="156"/>
      <c r="B141" s="184"/>
      <c r="C141" s="182"/>
      <c r="D141" s="142"/>
      <c r="E141" s="142"/>
      <c r="F141" s="114"/>
      <c r="G141" s="164"/>
      <c r="H141" s="366"/>
      <c r="I141" s="165"/>
      <c r="J141" s="152"/>
      <c r="K141" s="376"/>
      <c r="L141" s="168"/>
      <c r="M141" s="375"/>
      <c r="N141" s="375"/>
      <c r="O141" s="375"/>
      <c r="P141" s="165"/>
      <c r="Q141" s="381" t="s">
        <v>159</v>
      </c>
      <c r="R141" s="214"/>
      <c r="S141" s="124"/>
      <c r="T141" s="124"/>
      <c r="U141" s="124"/>
      <c r="V141" s="124"/>
      <c r="W141" s="217">
        <f t="shared" si="17"/>
        <v>0</v>
      </c>
      <c r="X141" s="29">
        <f t="shared" si="18"/>
        <v>0</v>
      </c>
    </row>
    <row r="142" spans="1:24" ht="15" customHeight="1" x14ac:dyDescent="0.15">
      <c r="A142" s="156"/>
      <c r="B142" s="184"/>
      <c r="C142" s="179" t="s">
        <v>169</v>
      </c>
      <c r="D142" s="147">
        <v>600000</v>
      </c>
      <c r="E142" s="147">
        <f>Q142</f>
        <v>600000</v>
      </c>
      <c r="F142" s="124">
        <f>E142-D142</f>
        <v>0</v>
      </c>
      <c r="G142" s="496" t="s">
        <v>123</v>
      </c>
      <c r="H142" s="367"/>
      <c r="I142" s="177"/>
      <c r="J142" s="378"/>
      <c r="K142" s="168"/>
      <c r="L142" s="377"/>
      <c r="M142" s="165"/>
      <c r="N142" s="165"/>
      <c r="O142" s="165"/>
      <c r="P142" s="177"/>
      <c r="Q142" s="379">
        <f>Q143</f>
        <v>600000</v>
      </c>
      <c r="R142" s="214"/>
      <c r="S142" s="124"/>
      <c r="T142" s="124"/>
      <c r="U142" s="124"/>
      <c r="V142" s="124"/>
      <c r="W142" s="217">
        <f t="shared" si="17"/>
        <v>0</v>
      </c>
      <c r="X142" s="29">
        <f t="shared" si="18"/>
        <v>0</v>
      </c>
    </row>
    <row r="143" spans="1:24" ht="15" customHeight="1" x14ac:dyDescent="0.15">
      <c r="A143" s="156"/>
      <c r="B143" s="184"/>
      <c r="C143" s="179"/>
      <c r="D143" s="142"/>
      <c r="E143" s="142"/>
      <c r="F143" s="114"/>
      <c r="G143" s="164" t="s">
        <v>167</v>
      </c>
      <c r="H143" s="367">
        <v>50000</v>
      </c>
      <c r="I143" s="165" t="s">
        <v>14</v>
      </c>
      <c r="J143" s="152" t="s">
        <v>42</v>
      </c>
      <c r="K143" s="168">
        <v>12</v>
      </c>
      <c r="L143" s="168" t="s">
        <v>32</v>
      </c>
      <c r="M143" s="165"/>
      <c r="N143" s="165"/>
      <c r="O143" s="165"/>
      <c r="P143" s="165" t="s">
        <v>31</v>
      </c>
      <c r="Q143" s="204">
        <f>H143*K143</f>
        <v>600000</v>
      </c>
      <c r="R143" s="214"/>
      <c r="S143" s="124"/>
      <c r="T143" s="124"/>
      <c r="U143" s="124">
        <f>Q142</f>
        <v>600000</v>
      </c>
      <c r="V143" s="124"/>
      <c r="W143" s="217">
        <f t="shared" si="17"/>
        <v>600000</v>
      </c>
      <c r="X143" s="29">
        <f t="shared" si="18"/>
        <v>0</v>
      </c>
    </row>
    <row r="144" spans="1:24" ht="15" customHeight="1" x14ac:dyDescent="0.15">
      <c r="A144" s="232"/>
      <c r="B144" s="230"/>
      <c r="C144" s="186"/>
      <c r="D144" s="137"/>
      <c r="E144" s="137"/>
      <c r="F144" s="117"/>
      <c r="G144" s="640" t="s">
        <v>129</v>
      </c>
      <c r="H144" s="640"/>
      <c r="I144" s="640"/>
      <c r="J144" s="640"/>
      <c r="K144" s="640"/>
      <c r="L144" s="640"/>
      <c r="M144" s="640"/>
      <c r="N144" s="640"/>
      <c r="O144" s="640"/>
      <c r="P144" s="640"/>
      <c r="Q144" s="641"/>
      <c r="R144" s="214"/>
      <c r="S144" s="124"/>
      <c r="T144" s="124"/>
      <c r="U144" s="124"/>
      <c r="V144" s="124"/>
      <c r="W144" s="217">
        <f t="shared" si="17"/>
        <v>0</v>
      </c>
      <c r="X144" s="29">
        <f t="shared" si="18"/>
        <v>0</v>
      </c>
    </row>
    <row r="145" spans="1:24" ht="15" customHeight="1" x14ac:dyDescent="0.15">
      <c r="A145" s="611" t="s">
        <v>248</v>
      </c>
      <c r="B145" s="612"/>
      <c r="C145" s="613"/>
      <c r="D145" s="235">
        <f>D146</f>
        <v>300000</v>
      </c>
      <c r="E145" s="235">
        <f>E146</f>
        <v>300000</v>
      </c>
      <c r="F145" s="235">
        <f t="shared" ref="F145:F146" si="20">F146</f>
        <v>0</v>
      </c>
      <c r="G145" s="164"/>
      <c r="H145" s="220"/>
      <c r="I145" s="165"/>
      <c r="J145" s="152"/>
      <c r="K145" s="168"/>
      <c r="L145" s="168"/>
      <c r="M145" s="165"/>
      <c r="N145" s="165"/>
      <c r="O145" s="165"/>
      <c r="P145" s="165"/>
      <c r="Q145" s="204"/>
      <c r="R145" s="197"/>
      <c r="S145" s="132"/>
      <c r="T145" s="132"/>
      <c r="U145" s="132"/>
      <c r="V145" s="132"/>
      <c r="W145" s="217">
        <f t="shared" si="17"/>
        <v>0</v>
      </c>
      <c r="X145" s="29">
        <f t="shared" si="18"/>
        <v>0</v>
      </c>
    </row>
    <row r="146" spans="1:24" ht="15" customHeight="1" x14ac:dyDescent="0.15">
      <c r="A146" s="234"/>
      <c r="B146" s="614" t="s">
        <v>256</v>
      </c>
      <c r="C146" s="615"/>
      <c r="D146" s="233">
        <f>D147</f>
        <v>300000</v>
      </c>
      <c r="E146" s="233">
        <f>E147</f>
        <v>300000</v>
      </c>
      <c r="F146" s="233">
        <f t="shared" si="20"/>
        <v>0</v>
      </c>
      <c r="G146" s="164"/>
      <c r="H146" s="212"/>
      <c r="I146" s="165"/>
      <c r="J146" s="152"/>
      <c r="K146" s="168"/>
      <c r="L146" s="168"/>
      <c r="M146" s="165"/>
      <c r="N146" s="165"/>
      <c r="O146" s="165"/>
      <c r="P146" s="165"/>
      <c r="Q146" s="204"/>
      <c r="R146" s="197"/>
      <c r="S146" s="132"/>
      <c r="T146" s="132"/>
      <c r="U146" s="132"/>
      <c r="V146" s="132"/>
      <c r="W146" s="217">
        <f t="shared" si="17"/>
        <v>0</v>
      </c>
      <c r="X146" s="29">
        <f t="shared" si="18"/>
        <v>0</v>
      </c>
    </row>
    <row r="147" spans="1:24" ht="15" customHeight="1" x14ac:dyDescent="0.15">
      <c r="A147" s="174"/>
      <c r="B147" s="616" t="s">
        <v>254</v>
      </c>
      <c r="C147" s="617"/>
      <c r="D147" s="142">
        <v>300000</v>
      </c>
      <c r="E147" s="142">
        <f>Q147</f>
        <v>300000</v>
      </c>
      <c r="F147" s="114">
        <f>E147-D147</f>
        <v>0</v>
      </c>
      <c r="G147" s="228" t="s">
        <v>21</v>
      </c>
      <c r="H147" s="212"/>
      <c r="I147" s="165"/>
      <c r="J147" s="152"/>
      <c r="K147" s="168"/>
      <c r="L147" s="168"/>
      <c r="M147" s="165"/>
      <c r="N147" s="165"/>
      <c r="O147" s="165"/>
      <c r="P147" s="165"/>
      <c r="Q147" s="310">
        <f>Q148</f>
        <v>300000</v>
      </c>
      <c r="R147" s="197"/>
      <c r="S147" s="132"/>
      <c r="T147" s="132"/>
      <c r="U147" s="132"/>
      <c r="V147" s="132"/>
      <c r="W147" s="217">
        <f t="shared" si="17"/>
        <v>0</v>
      </c>
      <c r="X147" s="29">
        <f t="shared" si="18"/>
        <v>0</v>
      </c>
    </row>
    <row r="148" spans="1:24" ht="15" customHeight="1" x14ac:dyDescent="0.15">
      <c r="A148" s="174"/>
      <c r="B148" s="184"/>
      <c r="C148" s="187"/>
      <c r="D148" s="142"/>
      <c r="E148" s="142"/>
      <c r="F148" s="114"/>
      <c r="G148" s="164" t="s">
        <v>21</v>
      </c>
      <c r="H148" s="320"/>
      <c r="I148" s="165"/>
      <c r="J148" s="152"/>
      <c r="K148" s="168"/>
      <c r="L148" s="168"/>
      <c r="M148" s="165"/>
      <c r="N148" s="165"/>
      <c r="O148" s="165"/>
      <c r="P148" s="165"/>
      <c r="Q148" s="229">
        <v>300000</v>
      </c>
      <c r="R148" s="197"/>
      <c r="S148" s="132">
        <f>Q148</f>
        <v>300000</v>
      </c>
      <c r="T148" s="132"/>
      <c r="U148" s="132"/>
      <c r="V148" s="132"/>
      <c r="W148" s="217">
        <f t="shared" si="17"/>
        <v>300000</v>
      </c>
      <c r="X148" s="29">
        <f t="shared" si="18"/>
        <v>0</v>
      </c>
    </row>
    <row r="149" spans="1:24" ht="15" customHeight="1" x14ac:dyDescent="0.15">
      <c r="A149" s="175"/>
      <c r="B149" s="230"/>
      <c r="C149" s="231"/>
      <c r="D149" s="137"/>
      <c r="E149" s="137"/>
      <c r="F149" s="117"/>
      <c r="G149" s="640" t="s">
        <v>125</v>
      </c>
      <c r="H149" s="640"/>
      <c r="I149" s="640"/>
      <c r="J149" s="640"/>
      <c r="K149" s="640"/>
      <c r="L149" s="640"/>
      <c r="M149" s="640"/>
      <c r="N149" s="640"/>
      <c r="O149" s="640"/>
      <c r="P149" s="640"/>
      <c r="Q149" s="641"/>
      <c r="R149" s="197"/>
      <c r="S149" s="132"/>
      <c r="T149" s="132"/>
      <c r="U149" s="132"/>
      <c r="V149" s="132"/>
      <c r="W149" s="217">
        <f t="shared" si="17"/>
        <v>0</v>
      </c>
      <c r="X149" s="29">
        <f t="shared" si="18"/>
        <v>0</v>
      </c>
    </row>
    <row r="150" spans="1:24" ht="16.5" customHeight="1" x14ac:dyDescent="0.15">
      <c r="A150" s="604" t="s">
        <v>71</v>
      </c>
      <c r="B150" s="605"/>
      <c r="C150" s="606"/>
      <c r="D150" s="172">
        <f>D151</f>
        <v>11352000</v>
      </c>
      <c r="E150" s="172">
        <f>E151</f>
        <v>33718593</v>
      </c>
      <c r="F150" s="118">
        <f>E150-D150</f>
        <v>22366593</v>
      </c>
      <c r="G150" s="180"/>
      <c r="H150" s="220"/>
      <c r="I150" s="181"/>
      <c r="J150" s="181"/>
      <c r="K150" s="165"/>
      <c r="L150" s="165"/>
      <c r="M150" s="183"/>
      <c r="N150" s="183"/>
      <c r="O150" s="183"/>
      <c r="P150" s="165"/>
      <c r="Q150" s="207"/>
      <c r="R150" s="197"/>
      <c r="S150" s="132"/>
      <c r="T150" s="132"/>
      <c r="U150" s="132"/>
      <c r="V150" s="132"/>
      <c r="W150" s="217">
        <f t="shared" si="17"/>
        <v>0</v>
      </c>
      <c r="X150" s="29">
        <f t="shared" si="18"/>
        <v>0</v>
      </c>
    </row>
    <row r="151" spans="1:24" ht="16.5" customHeight="1" x14ac:dyDescent="0.15">
      <c r="A151" s="145"/>
      <c r="B151" s="607" t="s">
        <v>70</v>
      </c>
      <c r="C151" s="608"/>
      <c r="D151" s="157">
        <f>D152+D154</f>
        <v>11352000</v>
      </c>
      <c r="E151" s="157">
        <f>E152+E154</f>
        <v>33718593</v>
      </c>
      <c r="F151" s="158">
        <f>E151-D151</f>
        <v>22366593</v>
      </c>
      <c r="G151" s="497"/>
      <c r="H151" s="219"/>
      <c r="I151" s="183"/>
      <c r="J151" s="183"/>
      <c r="K151" s="183"/>
      <c r="L151" s="183"/>
      <c r="M151" s="183"/>
      <c r="N151" s="183"/>
      <c r="O151" s="183"/>
      <c r="P151" s="183"/>
      <c r="Q151" s="210"/>
      <c r="R151" s="197"/>
      <c r="S151" s="132"/>
      <c r="T151" s="132"/>
      <c r="U151" s="132"/>
      <c r="V151" s="132"/>
      <c r="W151" s="217">
        <f t="shared" si="17"/>
        <v>0</v>
      </c>
      <c r="X151" s="29">
        <f t="shared" si="18"/>
        <v>0</v>
      </c>
    </row>
    <row r="152" spans="1:24" ht="16.5" customHeight="1" x14ac:dyDescent="0.15">
      <c r="A152" s="145"/>
      <c r="B152" s="179"/>
      <c r="C152" s="179" t="s">
        <v>262</v>
      </c>
      <c r="D152" s="142">
        <v>7852000</v>
      </c>
      <c r="E152" s="142">
        <f>Q152</f>
        <v>9065988</v>
      </c>
      <c r="F152" s="114">
        <f>E152-D152</f>
        <v>1213988</v>
      </c>
      <c r="G152" s="178" t="s">
        <v>205</v>
      </c>
      <c r="H152" s="195"/>
      <c r="I152" s="165"/>
      <c r="J152" s="165"/>
      <c r="K152" s="165"/>
      <c r="L152" s="165"/>
      <c r="M152" s="165"/>
      <c r="N152" s="165"/>
      <c r="O152" s="165"/>
      <c r="P152" s="165"/>
      <c r="Q152" s="190">
        <f>Q153</f>
        <v>9065988</v>
      </c>
      <c r="R152" s="197"/>
      <c r="S152" s="132"/>
      <c r="T152" s="132"/>
      <c r="U152" s="132"/>
      <c r="V152" s="132"/>
      <c r="W152" s="217">
        <f t="shared" si="17"/>
        <v>0</v>
      </c>
      <c r="X152" s="29">
        <f t="shared" si="18"/>
        <v>0</v>
      </c>
    </row>
    <row r="153" spans="1:24" ht="16.5" customHeight="1" x14ac:dyDescent="0.15">
      <c r="A153" s="145"/>
      <c r="B153" s="179"/>
      <c r="C153" s="182"/>
      <c r="D153" s="144"/>
      <c r="E153" s="144"/>
      <c r="F153" s="120"/>
      <c r="G153" s="189" t="s">
        <v>37</v>
      </c>
      <c r="H153" s="194"/>
      <c r="I153" s="183"/>
      <c r="J153" s="183"/>
      <c r="K153" s="183"/>
      <c r="L153" s="183"/>
      <c r="M153" s="183"/>
      <c r="N153" s="183"/>
      <c r="O153" s="183"/>
      <c r="P153" s="183"/>
      <c r="Q153" s="211">
        <f>W153</f>
        <v>9065988</v>
      </c>
      <c r="R153" s="197"/>
      <c r="S153" s="132">
        <v>7524767</v>
      </c>
      <c r="T153" s="132"/>
      <c r="U153" s="132"/>
      <c r="V153" s="132">
        <v>1541221</v>
      </c>
      <c r="W153" s="217">
        <f>SUM(R153:V153)</f>
        <v>9065988</v>
      </c>
      <c r="X153" s="29">
        <f t="shared" si="18"/>
        <v>0</v>
      </c>
    </row>
    <row r="154" spans="1:24" ht="16.5" customHeight="1" x14ac:dyDescent="0.15">
      <c r="A154" s="145"/>
      <c r="B154" s="179"/>
      <c r="C154" s="187" t="s">
        <v>279</v>
      </c>
      <c r="D154" s="142">
        <v>3500000</v>
      </c>
      <c r="E154" s="142">
        <f>Q154</f>
        <v>24652605</v>
      </c>
      <c r="F154" s="114">
        <f>E154-D154</f>
        <v>21152605</v>
      </c>
      <c r="G154" s="178" t="s">
        <v>243</v>
      </c>
      <c r="H154" s="195"/>
      <c r="I154" s="165"/>
      <c r="J154" s="165"/>
      <c r="K154" s="165"/>
      <c r="L154" s="165"/>
      <c r="M154" s="165"/>
      <c r="N154" s="165"/>
      <c r="O154" s="165"/>
      <c r="P154" s="165"/>
      <c r="Q154" s="190">
        <v>24652605</v>
      </c>
      <c r="R154" s="199"/>
      <c r="S154" s="132"/>
      <c r="T154" s="132"/>
      <c r="U154" s="132"/>
      <c r="V154" s="132"/>
      <c r="W154" s="217">
        <f t="shared" si="17"/>
        <v>0</v>
      </c>
      <c r="X154" s="29">
        <f t="shared" si="18"/>
        <v>0</v>
      </c>
    </row>
    <row r="155" spans="1:24" ht="16.5" customHeight="1" x14ac:dyDescent="0.15">
      <c r="A155" s="185"/>
      <c r="B155" s="186"/>
      <c r="C155" s="186"/>
      <c r="D155" s="137"/>
      <c r="E155" s="137"/>
      <c r="F155" s="117"/>
      <c r="G155" s="391" t="s">
        <v>243</v>
      </c>
      <c r="H155" s="317"/>
      <c r="I155" s="317"/>
      <c r="J155" s="317"/>
      <c r="K155" s="317"/>
      <c r="L155" s="317"/>
      <c r="M155" s="317"/>
      <c r="N155" s="317"/>
      <c r="O155" s="317"/>
      <c r="P155" s="317"/>
      <c r="Q155" s="318">
        <f>S155</f>
        <v>24652605</v>
      </c>
      <c r="R155" s="337"/>
      <c r="S155" s="133">
        <v>24652605</v>
      </c>
      <c r="T155" s="133"/>
      <c r="U155" s="133"/>
      <c r="V155" s="133"/>
      <c r="W155" s="217">
        <f t="shared" si="17"/>
        <v>24652605</v>
      </c>
      <c r="X155" s="29">
        <f t="shared" si="18"/>
        <v>0</v>
      </c>
    </row>
    <row r="156" spans="1:24" ht="16.5" customHeight="1" x14ac:dyDescent="0.15">
      <c r="A156" s="49"/>
      <c r="B156" s="49"/>
      <c r="G156" s="48"/>
      <c r="H156" s="46"/>
      <c r="I156" s="47"/>
      <c r="J156" s="47"/>
      <c r="K156" s="47"/>
      <c r="L156" s="47"/>
      <c r="M156" s="47"/>
      <c r="N156" s="47"/>
      <c r="O156" s="47"/>
      <c r="P156" s="47"/>
      <c r="Q156" s="48"/>
      <c r="R156" s="188">
        <f t="shared" ref="R156:W156" si="21">SUM(R6:R155)</f>
        <v>615423090</v>
      </c>
      <c r="S156" s="188">
        <f t="shared" si="21"/>
        <v>106170172</v>
      </c>
      <c r="T156" s="188">
        <f t="shared" si="21"/>
        <v>1000000</v>
      </c>
      <c r="U156" s="188">
        <f t="shared" si="21"/>
        <v>5600000</v>
      </c>
      <c r="V156" s="188">
        <f t="shared" si="21"/>
        <v>9821221</v>
      </c>
      <c r="W156" s="218">
        <f t="shared" si="21"/>
        <v>738014483</v>
      </c>
      <c r="X156" s="380">
        <f>W5-W156</f>
        <v>0</v>
      </c>
    </row>
    <row r="157" spans="1:24" ht="13.5" customHeight="1" x14ac:dyDescent="0.15">
      <c r="A157" s="49"/>
      <c r="B157" s="49"/>
      <c r="G157" s="48"/>
      <c r="H157" s="46"/>
      <c r="I157" s="47"/>
      <c r="J157" s="47"/>
      <c r="K157" s="47"/>
      <c r="L157" s="47"/>
      <c r="M157" s="47"/>
      <c r="N157" s="47"/>
      <c r="O157" s="47"/>
      <c r="P157" s="47"/>
      <c r="Q157" s="48"/>
      <c r="R157" s="45">
        <f>R5-R156</f>
        <v>0</v>
      </c>
      <c r="S157" s="45">
        <f>S5-S156</f>
        <v>0</v>
      </c>
      <c r="T157" s="45">
        <f>T5-T156</f>
        <v>0</v>
      </c>
      <c r="U157" s="45">
        <f>U5-U156</f>
        <v>0</v>
      </c>
      <c r="V157" s="45">
        <f>V5-V156</f>
        <v>0</v>
      </c>
    </row>
    <row r="158" spans="1:24" ht="13.5" customHeight="1" x14ac:dyDescent="0.15">
      <c r="A158" s="49"/>
      <c r="G158" s="48"/>
      <c r="H158" s="319"/>
      <c r="I158" s="47"/>
      <c r="J158" s="47"/>
      <c r="K158" s="47"/>
      <c r="L158" s="47"/>
      <c r="M158" s="47"/>
      <c r="N158" s="47"/>
      <c r="O158" s="47"/>
      <c r="P158" s="47"/>
      <c r="Q158" s="50"/>
    </row>
    <row r="159" spans="1:24" ht="13.5" customHeight="1" x14ac:dyDescent="0.15">
      <c r="A159" s="49"/>
      <c r="G159" s="48"/>
      <c r="H159" s="46"/>
      <c r="I159" s="47"/>
      <c r="J159" s="47"/>
      <c r="K159" s="47"/>
      <c r="L159" s="47"/>
      <c r="M159" s="47"/>
      <c r="N159" s="47"/>
      <c r="O159" s="47"/>
      <c r="P159" s="47"/>
      <c r="Q159" s="50"/>
    </row>
    <row r="160" spans="1:24" ht="15" customHeight="1" x14ac:dyDescent="0.15">
      <c r="A160" s="49"/>
      <c r="D160" s="51"/>
      <c r="E160" s="51"/>
      <c r="F160" s="27"/>
      <c r="G160" s="48"/>
      <c r="H160" s="46"/>
      <c r="I160" s="47"/>
      <c r="J160" s="47"/>
      <c r="K160" s="47"/>
      <c r="L160" s="47"/>
      <c r="M160" s="47"/>
      <c r="N160" s="47"/>
      <c r="O160" s="47"/>
      <c r="P160" s="47"/>
      <c r="Q160" s="48"/>
    </row>
    <row r="161" spans="1:17" ht="15" customHeight="1" x14ac:dyDescent="0.15">
      <c r="A161" s="49"/>
      <c r="B161" s="49"/>
      <c r="C161" s="603"/>
      <c r="D161" s="51"/>
      <c r="E161" s="51"/>
      <c r="F161" s="27"/>
      <c r="G161" s="48"/>
      <c r="H161" s="46"/>
      <c r="I161" s="47"/>
      <c r="J161" s="47"/>
      <c r="K161" s="47"/>
      <c r="L161" s="47"/>
      <c r="M161" s="47"/>
      <c r="N161" s="47"/>
      <c r="O161" s="47"/>
      <c r="P161" s="47"/>
      <c r="Q161" s="48"/>
    </row>
    <row r="162" spans="1:17" ht="15" customHeight="1" x14ac:dyDescent="0.15">
      <c r="A162" s="49"/>
      <c r="B162" s="49"/>
      <c r="C162" s="603"/>
      <c r="D162" s="51"/>
      <c r="E162" s="51"/>
      <c r="F162" s="27"/>
      <c r="G162" s="48"/>
      <c r="H162" s="46"/>
      <c r="I162" s="47"/>
      <c r="J162" s="47"/>
      <c r="K162" s="47"/>
      <c r="L162" s="47"/>
      <c r="M162" s="47"/>
      <c r="N162" s="47"/>
      <c r="O162" s="47"/>
      <c r="P162" s="47"/>
      <c r="Q162" s="48"/>
    </row>
    <row r="163" spans="1:17" ht="15" customHeight="1" x14ac:dyDescent="0.15">
      <c r="A163" s="49"/>
      <c r="B163" s="49"/>
      <c r="C163" s="603"/>
      <c r="D163" s="603"/>
      <c r="E163" s="28"/>
      <c r="F163" s="27"/>
      <c r="G163" s="48"/>
      <c r="H163" s="46"/>
      <c r="I163" s="47"/>
      <c r="J163" s="47"/>
      <c r="K163" s="47"/>
      <c r="L163" s="47"/>
      <c r="M163" s="47"/>
      <c r="N163" s="47"/>
      <c r="O163" s="47"/>
      <c r="P163" s="47"/>
      <c r="Q163" s="48"/>
    </row>
    <row r="164" spans="1:17" x14ac:dyDescent="0.15">
      <c r="A164" s="49"/>
      <c r="B164" s="49"/>
      <c r="C164" s="603"/>
      <c r="D164" s="603"/>
      <c r="E164" s="51"/>
      <c r="F164" s="27"/>
      <c r="G164" s="48"/>
      <c r="H164" s="46"/>
      <c r="I164" s="47"/>
      <c r="J164" s="47"/>
      <c r="K164" s="47"/>
      <c r="L164" s="47"/>
      <c r="M164" s="47"/>
      <c r="N164" s="47"/>
      <c r="O164" s="47"/>
      <c r="P164" s="47"/>
      <c r="Q164" s="48"/>
    </row>
    <row r="165" spans="1:17" x14ac:dyDescent="0.15">
      <c r="A165" s="49"/>
      <c r="B165" s="49"/>
      <c r="C165" s="603"/>
      <c r="D165" s="603"/>
      <c r="E165" s="51"/>
      <c r="F165" s="27"/>
      <c r="G165" s="48"/>
      <c r="H165" s="46"/>
      <c r="I165" s="47"/>
      <c r="J165" s="47"/>
      <c r="K165" s="47"/>
      <c r="L165" s="47"/>
      <c r="M165" s="47"/>
      <c r="N165" s="47"/>
      <c r="O165" s="47"/>
      <c r="P165" s="47"/>
      <c r="Q165" s="48"/>
    </row>
    <row r="166" spans="1:17" x14ac:dyDescent="0.15">
      <c r="A166" s="49"/>
      <c r="B166" s="49"/>
      <c r="C166" s="49"/>
      <c r="D166" s="22"/>
      <c r="E166" s="22"/>
      <c r="F166" s="22"/>
      <c r="G166" s="48"/>
      <c r="H166" s="46"/>
      <c r="I166" s="47"/>
      <c r="J166" s="47"/>
      <c r="K166" s="47"/>
      <c r="L166" s="47"/>
      <c r="M166" s="47"/>
      <c r="N166" s="47"/>
      <c r="O166" s="47"/>
      <c r="P166" s="47"/>
      <c r="Q166" s="48"/>
    </row>
    <row r="167" spans="1:17" x14ac:dyDescent="0.15">
      <c r="A167" s="49"/>
      <c r="B167" s="49"/>
      <c r="C167" s="49"/>
      <c r="D167" s="22"/>
      <c r="E167" s="22"/>
      <c r="F167" s="22"/>
      <c r="G167" s="48"/>
      <c r="H167" s="46"/>
      <c r="I167" s="47"/>
      <c r="J167" s="47"/>
      <c r="K167" s="47"/>
      <c r="L167" s="47"/>
      <c r="M167" s="47"/>
      <c r="N167" s="47"/>
      <c r="O167" s="47"/>
      <c r="P167" s="47"/>
      <c r="Q167" s="48"/>
    </row>
    <row r="168" spans="1:17" x14ac:dyDescent="0.15">
      <c r="A168" s="49"/>
      <c r="B168" s="49"/>
      <c r="C168" s="49"/>
      <c r="D168" s="22"/>
      <c r="E168" s="22"/>
      <c r="F168" s="22"/>
      <c r="G168" s="48"/>
      <c r="H168" s="46"/>
      <c r="I168" s="47"/>
      <c r="J168" s="47"/>
      <c r="K168" s="47"/>
      <c r="L168" s="47"/>
      <c r="M168" s="47"/>
      <c r="N168" s="47"/>
      <c r="O168" s="47"/>
      <c r="P168" s="47"/>
      <c r="Q168" s="48"/>
    </row>
    <row r="169" spans="1:17" x14ac:dyDescent="0.15">
      <c r="A169" s="49"/>
      <c r="B169" s="49"/>
      <c r="C169" s="49"/>
      <c r="D169" s="22"/>
      <c r="E169" s="22"/>
      <c r="F169" s="22"/>
      <c r="G169" s="48"/>
      <c r="H169" s="46"/>
      <c r="I169" s="47"/>
      <c r="J169" s="47"/>
      <c r="K169" s="47"/>
      <c r="L169" s="47"/>
      <c r="M169" s="47"/>
      <c r="N169" s="47"/>
      <c r="O169" s="47"/>
      <c r="P169" s="47"/>
      <c r="Q169" s="48"/>
    </row>
    <row r="170" spans="1:17" x14ac:dyDescent="0.15">
      <c r="A170" s="49"/>
      <c r="B170" s="49"/>
      <c r="C170" s="49"/>
      <c r="D170" s="22"/>
      <c r="E170" s="22"/>
      <c r="F170" s="22"/>
      <c r="G170" s="48"/>
      <c r="H170" s="46"/>
      <c r="I170" s="47"/>
      <c r="J170" s="47"/>
      <c r="K170" s="47"/>
      <c r="L170" s="47"/>
      <c r="M170" s="47"/>
      <c r="N170" s="47"/>
      <c r="O170" s="47"/>
      <c r="P170" s="47"/>
      <c r="Q170" s="48"/>
    </row>
    <row r="171" spans="1:17" x14ac:dyDescent="0.15">
      <c r="A171" s="49"/>
      <c r="B171" s="49"/>
      <c r="C171" s="49"/>
      <c r="D171" s="22"/>
      <c r="E171" s="22"/>
      <c r="F171" s="22"/>
      <c r="G171" s="48"/>
      <c r="H171" s="46"/>
      <c r="I171" s="47"/>
      <c r="J171" s="47"/>
      <c r="K171" s="47"/>
      <c r="L171" s="47"/>
      <c r="M171" s="47"/>
      <c r="N171" s="47"/>
      <c r="O171" s="47"/>
      <c r="P171" s="47"/>
      <c r="Q171" s="48"/>
    </row>
    <row r="172" spans="1:17" x14ac:dyDescent="0.15">
      <c r="A172" s="49"/>
      <c r="B172" s="49"/>
      <c r="C172" s="49"/>
      <c r="D172" s="22"/>
      <c r="E172" s="22"/>
      <c r="F172" s="22"/>
      <c r="G172" s="48"/>
      <c r="H172" s="46"/>
      <c r="I172" s="47"/>
      <c r="J172" s="47"/>
      <c r="K172" s="47"/>
      <c r="L172" s="47"/>
      <c r="M172" s="47"/>
      <c r="N172" s="47"/>
      <c r="O172" s="47"/>
      <c r="P172" s="47"/>
      <c r="Q172" s="48"/>
    </row>
    <row r="173" spans="1:17" x14ac:dyDescent="0.15">
      <c r="A173" s="49"/>
      <c r="B173" s="49"/>
      <c r="C173" s="49"/>
      <c r="D173" s="22"/>
      <c r="E173" s="22"/>
      <c r="F173" s="22"/>
      <c r="G173" s="48"/>
      <c r="H173" s="46"/>
      <c r="I173" s="47"/>
      <c r="J173" s="47"/>
      <c r="K173" s="47"/>
      <c r="L173" s="47"/>
      <c r="M173" s="47"/>
      <c r="N173" s="47"/>
      <c r="O173" s="47"/>
      <c r="P173" s="47"/>
      <c r="Q173" s="48"/>
    </row>
    <row r="174" spans="1:17" x14ac:dyDescent="0.15">
      <c r="A174" s="49"/>
      <c r="B174" s="49"/>
      <c r="C174" s="49"/>
      <c r="D174" s="22"/>
      <c r="E174" s="22"/>
      <c r="F174" s="22"/>
      <c r="G174" s="48"/>
      <c r="H174" s="46"/>
      <c r="I174" s="47"/>
      <c r="J174" s="47"/>
      <c r="K174" s="47"/>
      <c r="L174" s="47"/>
      <c r="M174" s="47"/>
      <c r="N174" s="47"/>
      <c r="O174" s="47"/>
      <c r="P174" s="47"/>
      <c r="Q174" s="48"/>
    </row>
    <row r="175" spans="1:17" x14ac:dyDescent="0.15">
      <c r="A175" s="49"/>
      <c r="B175" s="49"/>
      <c r="C175" s="49"/>
      <c r="D175" s="22"/>
      <c r="E175" s="22"/>
      <c r="F175" s="22"/>
      <c r="G175" s="48"/>
      <c r="H175" s="46"/>
      <c r="I175" s="47"/>
      <c r="J175" s="47"/>
      <c r="K175" s="47"/>
      <c r="L175" s="47"/>
      <c r="M175" s="47"/>
      <c r="N175" s="47"/>
      <c r="O175" s="47"/>
      <c r="P175" s="47"/>
      <c r="Q175" s="48"/>
    </row>
    <row r="176" spans="1:17" x14ac:dyDescent="0.15">
      <c r="A176" s="49"/>
      <c r="B176" s="49"/>
      <c r="C176" s="49"/>
      <c r="D176" s="22"/>
      <c r="E176" s="22"/>
      <c r="F176" s="22"/>
      <c r="G176" s="48"/>
      <c r="H176" s="46"/>
      <c r="I176" s="47"/>
      <c r="J176" s="47"/>
      <c r="K176" s="47"/>
      <c r="L176" s="47"/>
      <c r="M176" s="47"/>
      <c r="N176" s="47"/>
      <c r="O176" s="47"/>
      <c r="P176" s="47"/>
      <c r="Q176" s="48"/>
    </row>
    <row r="177" spans="1:17" x14ac:dyDescent="0.15">
      <c r="A177" s="49"/>
      <c r="B177" s="49"/>
      <c r="C177" s="49"/>
      <c r="D177" s="22"/>
      <c r="E177" s="22"/>
      <c r="F177" s="22"/>
      <c r="G177" s="48"/>
      <c r="H177" s="46"/>
      <c r="I177" s="47"/>
      <c r="J177" s="47"/>
      <c r="K177" s="47"/>
      <c r="L177" s="47"/>
      <c r="M177" s="47"/>
      <c r="N177" s="47"/>
      <c r="O177" s="47"/>
      <c r="P177" s="47"/>
      <c r="Q177" s="48"/>
    </row>
    <row r="178" spans="1:17" x14ac:dyDescent="0.15">
      <c r="A178" s="49"/>
      <c r="B178" s="49"/>
      <c r="C178" s="49"/>
      <c r="D178" s="22"/>
      <c r="E178" s="22"/>
      <c r="F178" s="22"/>
      <c r="G178" s="48"/>
      <c r="H178" s="46"/>
      <c r="I178" s="47"/>
      <c r="J178" s="47"/>
      <c r="K178" s="47"/>
      <c r="L178" s="47"/>
      <c r="M178" s="47"/>
      <c r="N178" s="47"/>
      <c r="O178" s="47"/>
      <c r="P178" s="47"/>
      <c r="Q178" s="48"/>
    </row>
    <row r="179" spans="1:17" x14ac:dyDescent="0.15">
      <c r="A179" s="49"/>
      <c r="B179" s="49"/>
      <c r="C179" s="49"/>
      <c r="D179" s="22"/>
      <c r="E179" s="22"/>
      <c r="F179" s="22"/>
      <c r="G179" s="48"/>
      <c r="H179" s="46"/>
      <c r="I179" s="47"/>
      <c r="J179" s="47"/>
      <c r="K179" s="47"/>
      <c r="L179" s="47"/>
      <c r="M179" s="47"/>
      <c r="N179" s="47"/>
      <c r="O179" s="47"/>
      <c r="P179" s="47"/>
      <c r="Q179" s="48"/>
    </row>
    <row r="180" spans="1:17" x14ac:dyDescent="0.15">
      <c r="A180" s="49"/>
      <c r="B180" s="49"/>
      <c r="C180" s="49"/>
      <c r="D180" s="22"/>
      <c r="E180" s="22"/>
      <c r="F180" s="22"/>
      <c r="G180" s="48"/>
      <c r="H180" s="46"/>
      <c r="I180" s="47"/>
      <c r="J180" s="47"/>
      <c r="K180" s="47"/>
      <c r="L180" s="47"/>
      <c r="M180" s="47"/>
      <c r="N180" s="47"/>
      <c r="O180" s="47"/>
      <c r="P180" s="47"/>
      <c r="Q180" s="48"/>
    </row>
    <row r="181" spans="1:17" x14ac:dyDescent="0.15">
      <c r="A181" s="2"/>
      <c r="B181" s="2"/>
      <c r="C181" s="2"/>
      <c r="G181" s="48"/>
      <c r="H181" s="46"/>
      <c r="I181" s="47"/>
      <c r="J181" s="47"/>
      <c r="K181" s="47"/>
      <c r="L181" s="47"/>
      <c r="M181" s="47"/>
      <c r="N181" s="47"/>
      <c r="O181" s="47"/>
      <c r="P181" s="47"/>
      <c r="Q181" s="48"/>
    </row>
    <row r="182" spans="1:17" x14ac:dyDescent="0.15">
      <c r="A182" s="2"/>
      <c r="B182" s="2"/>
      <c r="C182" s="2"/>
    </row>
    <row r="183" spans="1:17" x14ac:dyDescent="0.15">
      <c r="A183" s="2"/>
      <c r="B183" s="2"/>
      <c r="C183" s="2"/>
    </row>
    <row r="184" spans="1:17" x14ac:dyDescent="0.15">
      <c r="A184" s="2"/>
      <c r="B184" s="2"/>
      <c r="C184" s="2"/>
    </row>
    <row r="185" spans="1:17" x14ac:dyDescent="0.15">
      <c r="A185" s="2"/>
      <c r="B185" s="2"/>
      <c r="C185" s="2"/>
    </row>
  </sheetData>
  <mergeCells count="47">
    <mergeCell ref="G144:Q144"/>
    <mergeCell ref="G149:Q149"/>
    <mergeCell ref="G57:Q57"/>
    <mergeCell ref="B126:C126"/>
    <mergeCell ref="G111:Q111"/>
    <mergeCell ref="G114:Q114"/>
    <mergeCell ref="G136:Q136"/>
    <mergeCell ref="G117:Q117"/>
    <mergeCell ref="G121:Q121"/>
    <mergeCell ref="G125:Q125"/>
    <mergeCell ref="G16:Q16"/>
    <mergeCell ref="B41:C41"/>
    <mergeCell ref="G101:Q101"/>
    <mergeCell ref="G44:Q44"/>
    <mergeCell ref="G62:Q62"/>
    <mergeCell ref="G92:Q92"/>
    <mergeCell ref="G40:Q40"/>
    <mergeCell ref="B31:C31"/>
    <mergeCell ref="G36:Q36"/>
    <mergeCell ref="G19:Q19"/>
    <mergeCell ref="G30:Q30"/>
    <mergeCell ref="G76:Q76"/>
    <mergeCell ref="G81:Q81"/>
    <mergeCell ref="G87:Q87"/>
    <mergeCell ref="G96:Q96"/>
    <mergeCell ref="A1:Q1"/>
    <mergeCell ref="A5:C5"/>
    <mergeCell ref="A3:C3"/>
    <mergeCell ref="D3:D4"/>
    <mergeCell ref="E3:E4"/>
    <mergeCell ref="F3:F4"/>
    <mergeCell ref="G3:Q4"/>
    <mergeCell ref="B7:C7"/>
    <mergeCell ref="A6:C6"/>
    <mergeCell ref="C165:D165"/>
    <mergeCell ref="A150:C150"/>
    <mergeCell ref="B151:C151"/>
    <mergeCell ref="C161:C162"/>
    <mergeCell ref="C163:D163"/>
    <mergeCell ref="C164:D164"/>
    <mergeCell ref="B103:C103"/>
    <mergeCell ref="A102:C102"/>
    <mergeCell ref="A88:C88"/>
    <mergeCell ref="B89:C89"/>
    <mergeCell ref="A145:C145"/>
    <mergeCell ref="B146:C146"/>
    <mergeCell ref="B147:C147"/>
  </mergeCells>
  <phoneticPr fontId="32" type="noConversion"/>
  <printOptions horizontalCentered="1" verticalCentered="1"/>
  <pageMargins left="0.51180553436279297" right="0.15736110508441925" top="0.31486111879348755" bottom="0.55111110210418701" header="0.51180553436279297" footer="0.39361110329627991"/>
  <pageSetup paperSize="9" scale="65" fitToWidth="0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0000"/>
  </sheetPr>
  <dimension ref="A1:J43"/>
  <sheetViews>
    <sheetView zoomScaleNormal="100" zoomScaleSheetLayoutView="100" workbookViewId="0">
      <selection activeCell="I10" sqref="I10"/>
    </sheetView>
  </sheetViews>
  <sheetFormatPr defaultColWidth="8.88671875" defaultRowHeight="16.5" x14ac:dyDescent="0.15"/>
  <cols>
    <col min="1" max="1" width="14.77734375" style="62" customWidth="1"/>
    <col min="2" max="2" width="12.44140625" style="65" customWidth="1"/>
    <col min="3" max="3" width="14.77734375" style="66" customWidth="1"/>
    <col min="4" max="4" width="15.88671875" style="66" customWidth="1"/>
    <col min="5" max="5" width="13.44140625" style="62" customWidth="1"/>
    <col min="6" max="6" width="33.5546875" style="62" customWidth="1"/>
    <col min="7" max="7" width="8.88671875" style="62"/>
    <col min="8" max="8" width="11.21875" style="62" bestFit="1" customWidth="1"/>
    <col min="9" max="9" width="10" style="62" bestFit="1" customWidth="1"/>
    <col min="10" max="16384" width="8.88671875" style="62"/>
  </cols>
  <sheetData>
    <row r="1" spans="1:9" s="58" customFormat="1" ht="15" customHeight="1" x14ac:dyDescent="0.15">
      <c r="A1" s="54"/>
      <c r="B1" s="55"/>
      <c r="C1" s="56"/>
      <c r="D1" s="56"/>
      <c r="E1" s="57"/>
      <c r="F1" s="57"/>
    </row>
    <row r="2" spans="1:9" s="58" customFormat="1" ht="45" customHeight="1" x14ac:dyDescent="0.15">
      <c r="A2" s="645" t="s">
        <v>303</v>
      </c>
      <c r="B2" s="645"/>
      <c r="C2" s="645"/>
      <c r="D2" s="645"/>
      <c r="E2" s="645"/>
      <c r="F2" s="645"/>
    </row>
    <row r="3" spans="1:9" s="58" customFormat="1" ht="20.25" customHeight="1" x14ac:dyDescent="0.15">
      <c r="A3" s="71"/>
      <c r="B3" s="72"/>
      <c r="C3" s="73"/>
      <c r="D3" s="73"/>
      <c r="E3" s="74"/>
      <c r="F3" s="74"/>
    </row>
    <row r="4" spans="1:9" ht="20.25" customHeight="1" x14ac:dyDescent="0.15">
      <c r="A4" s="75" t="s">
        <v>48</v>
      </c>
      <c r="B4" s="76"/>
      <c r="C4" s="77"/>
      <c r="D4" s="77"/>
      <c r="E4" s="75"/>
      <c r="F4" s="75"/>
    </row>
    <row r="5" spans="1:9" s="63" customFormat="1" ht="45" customHeight="1" x14ac:dyDescent="0.15">
      <c r="A5" s="394" t="s">
        <v>26</v>
      </c>
      <c r="B5" s="395" t="s">
        <v>5</v>
      </c>
      <c r="C5" s="395" t="str">
        <f>세입명세서!D3</f>
        <v>2022년본예산(A)</v>
      </c>
      <c r="D5" s="395" t="str">
        <f>세입명세서!E3</f>
        <v>2022년 1차추경(B)</v>
      </c>
      <c r="E5" s="396" t="s">
        <v>198</v>
      </c>
      <c r="F5" s="397" t="s">
        <v>11</v>
      </c>
    </row>
    <row r="6" spans="1:9" s="63" customFormat="1" ht="30.75" customHeight="1" x14ac:dyDescent="0.15">
      <c r="A6" s="646" t="s">
        <v>23</v>
      </c>
      <c r="B6" s="647"/>
      <c r="C6" s="398">
        <f>세입명세서!D5</f>
        <v>712614900</v>
      </c>
      <c r="D6" s="398">
        <f>세입명세서!E5</f>
        <v>738014483</v>
      </c>
      <c r="E6" s="401">
        <f>SUM(E7:E12)</f>
        <v>25399583</v>
      </c>
      <c r="F6" s="399" t="s">
        <v>8</v>
      </c>
      <c r="H6" s="69"/>
    </row>
    <row r="7" spans="1:9" s="64" customFormat="1" ht="32.25" customHeight="1" x14ac:dyDescent="0.15">
      <c r="A7" s="393" t="s">
        <v>72</v>
      </c>
      <c r="B7" s="78" t="s">
        <v>242</v>
      </c>
      <c r="C7" s="79">
        <f>세입명세서!D6</f>
        <v>71200000</v>
      </c>
      <c r="D7" s="79">
        <f>세입명세서!E6</f>
        <v>71200000</v>
      </c>
      <c r="E7" s="402">
        <f t="shared" ref="E7:E12" si="0">+D7-C7</f>
        <v>0</v>
      </c>
      <c r="F7" s="81" t="s">
        <v>175</v>
      </c>
    </row>
    <row r="8" spans="1:9" s="64" customFormat="1" ht="112.5" customHeight="1" x14ac:dyDescent="0.15">
      <c r="A8" s="393" t="s">
        <v>240</v>
      </c>
      <c r="B8" s="78" t="s">
        <v>240</v>
      </c>
      <c r="C8" s="79">
        <f>세입명세서!D12</f>
        <v>618531900</v>
      </c>
      <c r="D8" s="79">
        <f>세입명세서!E12</f>
        <v>615423090</v>
      </c>
      <c r="E8" s="402">
        <f t="shared" si="0"/>
        <v>-3108810</v>
      </c>
      <c r="F8" s="81" t="s">
        <v>330</v>
      </c>
    </row>
    <row r="9" spans="1:9" s="64" customFormat="1" ht="37.5" customHeight="1" x14ac:dyDescent="0.15">
      <c r="A9" s="393" t="s">
        <v>24</v>
      </c>
      <c r="B9" s="78" t="s">
        <v>250</v>
      </c>
      <c r="C9" s="79">
        <f>세입명세서!D30</f>
        <v>7400000</v>
      </c>
      <c r="D9" s="79">
        <f>세입명세서!E30</f>
        <v>7400000</v>
      </c>
      <c r="E9" s="402">
        <f t="shared" si="0"/>
        <v>0</v>
      </c>
      <c r="F9" s="81" t="s">
        <v>331</v>
      </c>
    </row>
    <row r="10" spans="1:9" s="64" customFormat="1" ht="60" customHeight="1" x14ac:dyDescent="0.15">
      <c r="A10" s="393" t="s">
        <v>20</v>
      </c>
      <c r="B10" s="78" t="s">
        <v>20</v>
      </c>
      <c r="C10" s="79">
        <f>세입명세서!D40</f>
        <v>1000000</v>
      </c>
      <c r="D10" s="79">
        <f>세입명세서!E40</f>
        <v>1000000</v>
      </c>
      <c r="E10" s="402">
        <f t="shared" si="0"/>
        <v>0</v>
      </c>
      <c r="F10" s="81" t="s">
        <v>172</v>
      </c>
    </row>
    <row r="11" spans="1:9" s="64" customFormat="1" ht="48.75" customHeight="1" x14ac:dyDescent="0.15">
      <c r="A11" s="393" t="s">
        <v>9</v>
      </c>
      <c r="B11" s="78" t="s">
        <v>9</v>
      </c>
      <c r="C11" s="79">
        <f>세입명세서!D45</f>
        <v>6983000</v>
      </c>
      <c r="D11" s="79">
        <f>세입명세서!E45</f>
        <v>35491393</v>
      </c>
      <c r="E11" s="402">
        <f t="shared" si="0"/>
        <v>28508393</v>
      </c>
      <c r="F11" s="81" t="s">
        <v>332</v>
      </c>
    </row>
    <row r="12" spans="1:9" s="64" customFormat="1" ht="47.25" customHeight="1" x14ac:dyDescent="0.15">
      <c r="A12" s="82" t="s">
        <v>10</v>
      </c>
      <c r="B12" s="83" t="s">
        <v>10</v>
      </c>
      <c r="C12" s="84">
        <f>세입명세서!D53</f>
        <v>7500000</v>
      </c>
      <c r="D12" s="84">
        <f>세입명세서!E53</f>
        <v>7500000</v>
      </c>
      <c r="E12" s="403">
        <f t="shared" si="0"/>
        <v>0</v>
      </c>
      <c r="F12" s="85" t="s">
        <v>308</v>
      </c>
    </row>
    <row r="13" spans="1:9" ht="21.75" customHeight="1" x14ac:dyDescent="0.15">
      <c r="A13" s="75"/>
      <c r="B13" s="76"/>
      <c r="C13" s="77"/>
      <c r="D13" s="73"/>
      <c r="E13" s="404"/>
      <c r="F13" s="75"/>
    </row>
    <row r="14" spans="1:9" ht="20.25" customHeight="1" x14ac:dyDescent="0.15">
      <c r="A14" s="75" t="s">
        <v>46</v>
      </c>
      <c r="B14" s="76"/>
      <c r="C14" s="77"/>
      <c r="D14" s="73"/>
      <c r="E14" s="404"/>
      <c r="F14" s="75"/>
    </row>
    <row r="15" spans="1:9" s="63" customFormat="1" ht="45" customHeight="1" x14ac:dyDescent="0.15">
      <c r="A15" s="394" t="s">
        <v>26</v>
      </c>
      <c r="B15" s="395" t="s">
        <v>5</v>
      </c>
      <c r="C15" s="395" t="str">
        <f>세출명세서!D3</f>
        <v>2022년본예산(A)</v>
      </c>
      <c r="D15" s="395" t="str">
        <f>세출명세서!E3</f>
        <v>2022년 1차추경(B)</v>
      </c>
      <c r="E15" s="405" t="s">
        <v>198</v>
      </c>
      <c r="F15" s="397" t="s">
        <v>11</v>
      </c>
    </row>
    <row r="16" spans="1:9" s="63" customFormat="1" ht="46.5" customHeight="1" x14ac:dyDescent="0.15">
      <c r="A16" s="646" t="s">
        <v>23</v>
      </c>
      <c r="B16" s="647"/>
      <c r="C16" s="400">
        <f>SUM(C17:C24)</f>
        <v>712614900</v>
      </c>
      <c r="D16" s="400">
        <f>SUM(D17:D24)</f>
        <v>738014483</v>
      </c>
      <c r="E16" s="406">
        <f>SUM(E17:E24)</f>
        <v>25399583</v>
      </c>
      <c r="F16" s="399"/>
      <c r="I16" s="67"/>
    </row>
    <row r="17" spans="1:10" s="64" customFormat="1" ht="112.5" customHeight="1" x14ac:dyDescent="0.15">
      <c r="A17" s="648" t="s">
        <v>27</v>
      </c>
      <c r="B17" s="78" t="s">
        <v>28</v>
      </c>
      <c r="C17" s="86">
        <f>세출명세서!D7</f>
        <v>583559900</v>
      </c>
      <c r="D17" s="86">
        <f>세출명세서!E7</f>
        <v>580792850</v>
      </c>
      <c r="E17" s="407">
        <f t="shared" ref="E17:E23" si="1">+D17-C17</f>
        <v>-2767050</v>
      </c>
      <c r="F17" s="81" t="s">
        <v>339</v>
      </c>
      <c r="I17" s="68"/>
    </row>
    <row r="18" spans="1:10" s="64" customFormat="1" ht="57.75" customHeight="1" x14ac:dyDescent="0.15">
      <c r="A18" s="648"/>
      <c r="B18" s="78" t="s">
        <v>249</v>
      </c>
      <c r="C18" s="86">
        <f>세출명세서!D31</f>
        <v>2120000</v>
      </c>
      <c r="D18" s="86">
        <f>세출명세서!E31</f>
        <v>2120000</v>
      </c>
      <c r="E18" s="407">
        <f t="shared" si="1"/>
        <v>0</v>
      </c>
      <c r="F18" s="81" t="s">
        <v>138</v>
      </c>
    </row>
    <row r="19" spans="1:10" s="64" customFormat="1" ht="100.5" customHeight="1" x14ac:dyDescent="0.15">
      <c r="A19" s="648"/>
      <c r="B19" s="78" t="s">
        <v>36</v>
      </c>
      <c r="C19" s="86">
        <f>세출명세서!D41</f>
        <v>30607800</v>
      </c>
      <c r="D19" s="86">
        <f>세출명세서!E41</f>
        <v>30807840</v>
      </c>
      <c r="E19" s="407">
        <f t="shared" si="1"/>
        <v>200040</v>
      </c>
      <c r="F19" s="87" t="s">
        <v>340</v>
      </c>
      <c r="J19" s="70">
        <f>C6-C16</f>
        <v>0</v>
      </c>
    </row>
    <row r="20" spans="1:10" s="64" customFormat="1" ht="49.5" customHeight="1" x14ac:dyDescent="0.15">
      <c r="A20" s="393" t="s">
        <v>241</v>
      </c>
      <c r="B20" s="78" t="s">
        <v>17</v>
      </c>
      <c r="C20" s="80">
        <f>세출명세서!D88</f>
        <v>16455200</v>
      </c>
      <c r="D20" s="80">
        <f>세출명세서!E88</f>
        <v>20455200</v>
      </c>
      <c r="E20" s="407">
        <f t="shared" si="1"/>
        <v>4000000</v>
      </c>
      <c r="F20" s="81" t="s">
        <v>341</v>
      </c>
    </row>
    <row r="21" spans="1:10" s="64" customFormat="1" ht="109.5" customHeight="1" x14ac:dyDescent="0.15">
      <c r="A21" s="648" t="s">
        <v>38</v>
      </c>
      <c r="B21" s="78" t="s">
        <v>36</v>
      </c>
      <c r="C21" s="86">
        <f>세출명세서!D103</f>
        <v>58400000</v>
      </c>
      <c r="D21" s="86">
        <f>세출명세서!E103</f>
        <v>60000000</v>
      </c>
      <c r="E21" s="407">
        <f>D21-C21</f>
        <v>1600000</v>
      </c>
      <c r="F21" s="87" t="s">
        <v>343</v>
      </c>
    </row>
    <row r="22" spans="1:10" s="64" customFormat="1" ht="180.75" customHeight="1" x14ac:dyDescent="0.15">
      <c r="A22" s="648"/>
      <c r="B22" s="78" t="s">
        <v>38</v>
      </c>
      <c r="C22" s="86">
        <f>세출명세서!D126</f>
        <v>9820000</v>
      </c>
      <c r="D22" s="86">
        <f>세출명세서!E126</f>
        <v>9820000</v>
      </c>
      <c r="E22" s="407">
        <f t="shared" si="1"/>
        <v>0</v>
      </c>
      <c r="F22" s="87" t="s">
        <v>0</v>
      </c>
    </row>
    <row r="23" spans="1:10" s="64" customFormat="1" ht="45" customHeight="1" x14ac:dyDescent="0.15">
      <c r="A23" s="393" t="s">
        <v>21</v>
      </c>
      <c r="B23" s="78" t="s">
        <v>21</v>
      </c>
      <c r="C23" s="80">
        <f>세출명세서!D145</f>
        <v>300000</v>
      </c>
      <c r="D23" s="80">
        <f>세출명세서!E145</f>
        <v>300000</v>
      </c>
      <c r="E23" s="407">
        <f t="shared" si="1"/>
        <v>0</v>
      </c>
      <c r="F23" s="87" t="s">
        <v>114</v>
      </c>
    </row>
    <row r="24" spans="1:10" s="64" customFormat="1" ht="45" customHeight="1" x14ac:dyDescent="0.15">
      <c r="A24" s="393" t="s">
        <v>78</v>
      </c>
      <c r="B24" s="78" t="s">
        <v>78</v>
      </c>
      <c r="C24" s="80">
        <f>세출명세서!D150</f>
        <v>11352000</v>
      </c>
      <c r="D24" s="80">
        <f>세출명세서!E150</f>
        <v>33718593</v>
      </c>
      <c r="E24" s="407">
        <f>세출명세서!F150</f>
        <v>22366593</v>
      </c>
      <c r="F24" s="87" t="s">
        <v>342</v>
      </c>
    </row>
    <row r="25" spans="1:10" ht="20.25" customHeight="1" x14ac:dyDescent="0.15">
      <c r="A25" s="57"/>
      <c r="B25" s="60"/>
      <c r="C25" s="61"/>
      <c r="D25" s="61"/>
      <c r="E25" s="57"/>
      <c r="F25" s="59"/>
    </row>
    <row r="29" spans="1:10" ht="20.25" customHeight="1" x14ac:dyDescent="0.15"/>
    <row r="30" spans="1:10" ht="20.25" customHeight="1" x14ac:dyDescent="0.15">
      <c r="B30" s="62"/>
      <c r="C30" s="62"/>
      <c r="D30" s="62"/>
    </row>
    <row r="31" spans="1:10" ht="20.25" customHeight="1" x14ac:dyDescent="0.15">
      <c r="B31" s="62"/>
      <c r="C31" s="62"/>
      <c r="D31" s="62"/>
    </row>
    <row r="32" spans="1:10" ht="20.25" customHeight="1" x14ac:dyDescent="0.15">
      <c r="B32" s="62"/>
      <c r="C32" s="62"/>
      <c r="D32" s="62"/>
    </row>
    <row r="33" s="62" customFormat="1" ht="20.25" customHeight="1" x14ac:dyDescent="0.15"/>
    <row r="34" s="62" customFormat="1" ht="20.25" customHeight="1" x14ac:dyDescent="0.15"/>
    <row r="35" s="62" customFormat="1" ht="20.25" customHeight="1" x14ac:dyDescent="0.15"/>
    <row r="36" s="62" customFormat="1" ht="20.25" customHeight="1" x14ac:dyDescent="0.15"/>
    <row r="37" s="62" customFormat="1" ht="20.25" customHeight="1" x14ac:dyDescent="0.15"/>
    <row r="38" s="62" customFormat="1" ht="20.25" customHeight="1" x14ac:dyDescent="0.15"/>
    <row r="39" s="62" customFormat="1" ht="20.25" customHeight="1" x14ac:dyDescent="0.15"/>
    <row r="40" s="62" customFormat="1" ht="20.25" customHeight="1" x14ac:dyDescent="0.15"/>
    <row r="41" s="62" customFormat="1" ht="20.25" customHeight="1" x14ac:dyDescent="0.15"/>
    <row r="42" s="62" customFormat="1" ht="20.25" customHeight="1" x14ac:dyDescent="0.15"/>
    <row r="43" s="62" customFormat="1" ht="18" customHeight="1" x14ac:dyDescent="0.15"/>
  </sheetData>
  <mergeCells count="5">
    <mergeCell ref="A2:F2"/>
    <mergeCell ref="A6:B6"/>
    <mergeCell ref="A16:B16"/>
    <mergeCell ref="A17:A19"/>
    <mergeCell ref="A21:A22"/>
  </mergeCells>
  <phoneticPr fontId="32" type="noConversion"/>
  <pageMargins left="0.86597222089767456" right="0.51166665554046631" top="0.94486111402511597" bottom="0.55097222328186035" header="0.51166665554046631" footer="0.39347222447395325"/>
  <pageSetup paperSize="9" scale="93" orientation="landscape" r:id="rId1"/>
  <rowBreaks count="2" manualBreakCount="2">
    <brk id="12" max="1048575" man="1"/>
    <brk id="2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6</vt:i4>
      </vt:variant>
    </vt:vector>
  </HeadingPairs>
  <TitlesOfParts>
    <vt:vector size="12" baseType="lpstr">
      <vt:lpstr>속표지</vt:lpstr>
      <vt:lpstr>예산총칙</vt:lpstr>
      <vt:lpstr>총괄표</vt:lpstr>
      <vt:lpstr>세입명세서</vt:lpstr>
      <vt:lpstr>세출명세서</vt:lpstr>
      <vt:lpstr>예산안요약</vt:lpstr>
      <vt:lpstr>세입명세서!Print_Area</vt:lpstr>
      <vt:lpstr>세출명세서!Print_Area</vt:lpstr>
      <vt:lpstr>예산안요약!Print_Area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이순옥</cp:lastModifiedBy>
  <cp:revision>7</cp:revision>
  <cp:lastPrinted>2022-02-18T08:41:05Z</cp:lastPrinted>
  <dcterms:created xsi:type="dcterms:W3CDTF">2006-12-18T04:36:16Z</dcterms:created>
  <dcterms:modified xsi:type="dcterms:W3CDTF">2022-03-02T05:41:18Z</dcterms:modified>
  <cp:version>1100.0100.01</cp:version>
</cp:coreProperties>
</file>