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이순옥\005-예산(2021년)\"/>
    </mc:Choice>
  </mc:AlternateContent>
  <bookViews>
    <workbookView xWindow="0" yWindow="0" windowWidth="26115" windowHeight="10410" activeTab="1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  <sheet name="예산안요약" sheetId="6" r:id="rId6"/>
  </sheets>
  <definedNames>
    <definedName name="_xlnm.Print_Area" localSheetId="3">세입명세서!$A$1:$Q$65</definedName>
    <definedName name="_xlnm.Print_Area" localSheetId="4">세출명세서!$A$1:$W$169</definedName>
    <definedName name="_xlnm.Print_Area" localSheetId="5">예산안요약!$A$1:$F$28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52511"/>
</workbook>
</file>

<file path=xl/calcChain.xml><?xml version="1.0" encoding="utf-8"?>
<calcChain xmlns="http://schemas.openxmlformats.org/spreadsheetml/2006/main">
  <c r="R5" i="5" l="1"/>
  <c r="S5" i="5"/>
  <c r="T5" i="5"/>
  <c r="T3" i="5" s="1"/>
  <c r="U5" i="5"/>
  <c r="U3" i="5" s="1"/>
  <c r="V5" i="5"/>
  <c r="W6" i="5"/>
  <c r="W7" i="5"/>
  <c r="W8" i="5"/>
  <c r="R9" i="5"/>
  <c r="W9" i="5" s="1"/>
  <c r="W10" i="5"/>
  <c r="R11" i="5"/>
  <c r="W11" i="5"/>
  <c r="R12" i="5"/>
  <c r="W12" i="5"/>
  <c r="R13" i="5"/>
  <c r="W13" i="5"/>
  <c r="R14" i="5"/>
  <c r="W14" i="5"/>
  <c r="R15" i="5"/>
  <c r="W15" i="5"/>
  <c r="R16" i="5"/>
  <c r="W16" i="5"/>
  <c r="R17" i="5"/>
  <c r="W17" i="5"/>
  <c r="W18" i="5"/>
  <c r="W19" i="5"/>
  <c r="R20" i="5"/>
  <c r="W20" i="5"/>
  <c r="W21" i="5"/>
  <c r="W22" i="5"/>
  <c r="R23" i="5"/>
  <c r="W23" i="5"/>
  <c r="R24" i="5"/>
  <c r="W24" i="5"/>
  <c r="R25" i="5"/>
  <c r="W25" i="5"/>
  <c r="R26" i="5"/>
  <c r="W26" i="5"/>
  <c r="W27" i="5"/>
  <c r="W28" i="5"/>
  <c r="W29" i="5"/>
  <c r="W32" i="5"/>
  <c r="W33" i="5"/>
  <c r="W34" i="5"/>
  <c r="W35" i="5"/>
  <c r="W36" i="5"/>
  <c r="W39" i="5"/>
  <c r="W40" i="5"/>
  <c r="W43" i="5"/>
  <c r="W44" i="5"/>
  <c r="W45" i="5"/>
  <c r="S46" i="5"/>
  <c r="W46" i="5" s="1"/>
  <c r="W47" i="5"/>
  <c r="W48" i="5"/>
  <c r="W58" i="5"/>
  <c r="W59" i="5"/>
  <c r="W60" i="5"/>
  <c r="W61" i="5"/>
  <c r="W62" i="5"/>
  <c r="W63" i="5"/>
  <c r="W65" i="5"/>
  <c r="W66" i="5"/>
  <c r="W68" i="5"/>
  <c r="W79" i="5"/>
  <c r="W80" i="5"/>
  <c r="W81" i="5"/>
  <c r="W82" i="5"/>
  <c r="W83" i="5"/>
  <c r="W85" i="5"/>
  <c r="W86" i="5"/>
  <c r="W91" i="5"/>
  <c r="W92" i="5"/>
  <c r="W93" i="5"/>
  <c r="W94" i="5"/>
  <c r="W95" i="5"/>
  <c r="W96" i="5"/>
  <c r="W97" i="5"/>
  <c r="W98" i="5"/>
  <c r="S99" i="5"/>
  <c r="W99" i="5"/>
  <c r="W100" i="5"/>
  <c r="S102" i="5"/>
  <c r="W102" i="5"/>
  <c r="S103" i="5"/>
  <c r="W103" i="5"/>
  <c r="S105" i="5"/>
  <c r="W105" i="5"/>
  <c r="W106" i="5"/>
  <c r="W107" i="5"/>
  <c r="W108" i="5"/>
  <c r="W109" i="5"/>
  <c r="W112" i="5"/>
  <c r="W113" i="5"/>
  <c r="W114" i="5"/>
  <c r="W115" i="5"/>
  <c r="W117" i="5"/>
  <c r="W118" i="5"/>
  <c r="W119" i="5"/>
  <c r="W120" i="5"/>
  <c r="W121" i="5"/>
  <c r="W127" i="5"/>
  <c r="W128" i="5"/>
  <c r="W129" i="5"/>
  <c r="W130" i="5"/>
  <c r="W131" i="5"/>
  <c r="W133" i="5"/>
  <c r="W134" i="5"/>
  <c r="W135" i="5"/>
  <c r="W136" i="5"/>
  <c r="W137" i="5"/>
  <c r="W138" i="5"/>
  <c r="W140" i="5"/>
  <c r="W141" i="5"/>
  <c r="W142" i="5"/>
  <c r="W143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T170" i="5"/>
  <c r="U170" i="5"/>
  <c r="U171" i="5" l="1"/>
  <c r="W5" i="5"/>
  <c r="T171" i="5"/>
  <c r="D6" i="6"/>
  <c r="C6" i="6"/>
  <c r="X169" i="5"/>
  <c r="X168" i="5"/>
  <c r="Q168" i="5"/>
  <c r="E168" i="5" s="1"/>
  <c r="F168" i="5" s="1"/>
  <c r="X167" i="5"/>
  <c r="Q167" i="5"/>
  <c r="Q166" i="5" s="1"/>
  <c r="E166" i="5" s="1"/>
  <c r="X166" i="5"/>
  <c r="X165" i="5"/>
  <c r="D165" i="5"/>
  <c r="D164" i="5" s="1"/>
  <c r="C28" i="6" s="1"/>
  <c r="X164" i="5"/>
  <c r="X163" i="5"/>
  <c r="X162" i="5"/>
  <c r="X161" i="5"/>
  <c r="E161" i="5"/>
  <c r="E160" i="5" s="1"/>
  <c r="E159" i="5" s="1"/>
  <c r="X160" i="5"/>
  <c r="F160" i="5"/>
  <c r="F159" i="5" s="1"/>
  <c r="D160" i="5"/>
  <c r="X159" i="5"/>
  <c r="D159" i="5"/>
  <c r="C27" i="6" s="1"/>
  <c r="X158" i="5"/>
  <c r="Q157" i="5"/>
  <c r="Q156" i="5"/>
  <c r="E156" i="5" s="1"/>
  <c r="F156" i="5" s="1"/>
  <c r="X154" i="5"/>
  <c r="Q154" i="5"/>
  <c r="Q153" i="5" s="1"/>
  <c r="E153" i="5" s="1"/>
  <c r="X153" i="5"/>
  <c r="X152" i="5"/>
  <c r="X151" i="5"/>
  <c r="Q151" i="5"/>
  <c r="X150" i="5"/>
  <c r="Q150" i="5"/>
  <c r="X149" i="5"/>
  <c r="Q149" i="5"/>
  <c r="X148" i="5"/>
  <c r="Q148" i="5"/>
  <c r="Q147" i="5"/>
  <c r="Q146" i="5"/>
  <c r="V146" i="5" s="1"/>
  <c r="X145" i="5"/>
  <c r="Q145" i="5"/>
  <c r="R145" i="5" s="1"/>
  <c r="W145" i="5" s="1"/>
  <c r="X144" i="5"/>
  <c r="Q144" i="5"/>
  <c r="R144" i="5" s="1"/>
  <c r="W144" i="5" s="1"/>
  <c r="X143" i="5"/>
  <c r="Q143" i="5"/>
  <c r="Q142" i="5" s="1"/>
  <c r="E142" i="5" s="1"/>
  <c r="X142" i="5"/>
  <c r="X141" i="5"/>
  <c r="D141" i="5"/>
  <c r="C26" i="6" s="1"/>
  <c r="X140" i="5"/>
  <c r="Q139" i="5"/>
  <c r="X138" i="5"/>
  <c r="Q138" i="5"/>
  <c r="Q137" i="5" s="1"/>
  <c r="E137" i="5" s="1"/>
  <c r="X137" i="5"/>
  <c r="X136" i="5"/>
  <c r="X135" i="5"/>
  <c r="X134" i="5"/>
  <c r="Q134" i="5"/>
  <c r="E134" i="5" s="1"/>
  <c r="X133" i="5"/>
  <c r="Q132" i="5"/>
  <c r="X131" i="5"/>
  <c r="X130" i="5"/>
  <c r="X129" i="5"/>
  <c r="Q129" i="5"/>
  <c r="Q128" i="5" s="1"/>
  <c r="E128" i="5" s="1"/>
  <c r="X128" i="5"/>
  <c r="X127" i="5"/>
  <c r="Q126" i="5"/>
  <c r="S126" i="5" s="1"/>
  <c r="W126" i="5" s="1"/>
  <c r="Q125" i="5"/>
  <c r="Q124" i="5"/>
  <c r="S124" i="5" s="1"/>
  <c r="W124" i="5" s="1"/>
  <c r="Q123" i="5"/>
  <c r="Q122" i="5"/>
  <c r="S122" i="5" s="1"/>
  <c r="W122" i="5" s="1"/>
  <c r="X121" i="5"/>
  <c r="X120" i="5"/>
  <c r="D120" i="5"/>
  <c r="C25" i="6" s="1"/>
  <c r="X119" i="5"/>
  <c r="X118" i="5"/>
  <c r="X117" i="5"/>
  <c r="Q117" i="5"/>
  <c r="Q116" i="5"/>
  <c r="R116" i="5" s="1"/>
  <c r="W116" i="5" s="1"/>
  <c r="X115" i="5"/>
  <c r="Q115" i="5"/>
  <c r="X114" i="5"/>
  <c r="X113" i="5"/>
  <c r="X112" i="5"/>
  <c r="Q111" i="5"/>
  <c r="S111" i="5" s="1"/>
  <c r="W111" i="5" s="1"/>
  <c r="Q110" i="5"/>
  <c r="X108" i="5"/>
  <c r="Q108" i="5"/>
  <c r="Q107" i="5" s="1"/>
  <c r="E107" i="5" s="1"/>
  <c r="L22" i="3" s="1"/>
  <c r="X107" i="5"/>
  <c r="X106" i="5"/>
  <c r="Q104" i="5"/>
  <c r="S104" i="5" s="1"/>
  <c r="W104" i="5" s="1"/>
  <c r="X103" i="5"/>
  <c r="Q101" i="5"/>
  <c r="X96" i="5"/>
  <c r="X94" i="5"/>
  <c r="X93" i="5"/>
  <c r="D93" i="5"/>
  <c r="X92" i="5"/>
  <c r="D92" i="5"/>
  <c r="C23" i="6" s="1"/>
  <c r="E23" i="6" s="1"/>
  <c r="X91" i="5"/>
  <c r="Q90" i="5"/>
  <c r="S90" i="5" s="1"/>
  <c r="W90" i="5" s="1"/>
  <c r="Q89" i="5"/>
  <c r="S89" i="5" s="1"/>
  <c r="W89" i="5" s="1"/>
  <c r="Q88" i="5"/>
  <c r="S88" i="5" s="1"/>
  <c r="W88" i="5" s="1"/>
  <c r="X87" i="5"/>
  <c r="Q87" i="5"/>
  <c r="R87" i="5" s="1"/>
  <c r="W87" i="5" s="1"/>
  <c r="X86" i="5"/>
  <c r="X85" i="5"/>
  <c r="Q84" i="5"/>
  <c r="R84" i="5" s="1"/>
  <c r="W84" i="5" s="1"/>
  <c r="X83" i="5"/>
  <c r="Q83" i="5"/>
  <c r="Q81" i="5" s="1"/>
  <c r="E81" i="5" s="1"/>
  <c r="F81" i="5" s="1"/>
  <c r="X82" i="5"/>
  <c r="Q82" i="5"/>
  <c r="X81" i="5"/>
  <c r="X80" i="5"/>
  <c r="X79" i="5"/>
  <c r="Q78" i="5"/>
  <c r="Q77" i="5"/>
  <c r="Q76" i="5"/>
  <c r="R76" i="5" s="1"/>
  <c r="W76" i="5" s="1"/>
  <c r="Q75" i="5"/>
  <c r="Q74" i="5"/>
  <c r="Q73" i="5"/>
  <c r="R73" i="5" s="1"/>
  <c r="W73" i="5" s="1"/>
  <c r="Q72" i="5"/>
  <c r="Q71" i="5"/>
  <c r="X70" i="5"/>
  <c r="Q70" i="5"/>
  <c r="R70" i="5" s="1"/>
  <c r="W70" i="5" s="1"/>
  <c r="Q69" i="5"/>
  <c r="Q68" i="5"/>
  <c r="Q67" i="5"/>
  <c r="X66" i="5"/>
  <c r="X65" i="5"/>
  <c r="X64" i="5"/>
  <c r="Q64" i="5"/>
  <c r="R64" i="5" s="1"/>
  <c r="W64" i="5" s="1"/>
  <c r="X63" i="5"/>
  <c r="Q63" i="5"/>
  <c r="X62" i="5"/>
  <c r="Q62" i="5"/>
  <c r="Q61" i="5" s="1"/>
  <c r="E61" i="5" s="1"/>
  <c r="X61" i="5"/>
  <c r="X60" i="5"/>
  <c r="X58" i="5"/>
  <c r="Q57" i="5"/>
  <c r="S57" i="5" s="1"/>
  <c r="W57" i="5" s="1"/>
  <c r="X56" i="5"/>
  <c r="Q56" i="5"/>
  <c r="S56" i="5" s="1"/>
  <c r="W56" i="5" s="1"/>
  <c r="Q55" i="5"/>
  <c r="S55" i="5" s="1"/>
  <c r="W55" i="5" s="1"/>
  <c r="Q54" i="5"/>
  <c r="R54" i="5" s="1"/>
  <c r="W54" i="5" s="1"/>
  <c r="Q53" i="5"/>
  <c r="X52" i="5"/>
  <c r="Q52" i="5"/>
  <c r="S52" i="5" s="1"/>
  <c r="W52" i="5" s="1"/>
  <c r="Q51" i="5"/>
  <c r="Q50" i="5"/>
  <c r="Q49" i="5"/>
  <c r="R49" i="5" s="1"/>
  <c r="W49" i="5" s="1"/>
  <c r="X48" i="5"/>
  <c r="X47" i="5"/>
  <c r="X46" i="5"/>
  <c r="X45" i="5"/>
  <c r="Q45" i="5"/>
  <c r="E45" i="5" s="1"/>
  <c r="F45" i="5" s="1"/>
  <c r="X44" i="5"/>
  <c r="D44" i="5"/>
  <c r="C22" i="6" s="1"/>
  <c r="X43" i="5"/>
  <c r="Q42" i="5"/>
  <c r="R42" i="5" s="1"/>
  <c r="W42" i="5" s="1"/>
  <c r="Q41" i="5"/>
  <c r="S41" i="5" s="1"/>
  <c r="W41" i="5" s="1"/>
  <c r="X40" i="5"/>
  <c r="X39" i="5"/>
  <c r="Q38" i="5"/>
  <c r="X37" i="5"/>
  <c r="Q37" i="5"/>
  <c r="S37" i="5" s="1"/>
  <c r="W37" i="5" s="1"/>
  <c r="X36" i="5"/>
  <c r="X35" i="5"/>
  <c r="D35" i="5"/>
  <c r="C21" i="6" s="1"/>
  <c r="X34" i="5"/>
  <c r="X33" i="5"/>
  <c r="Q32" i="5"/>
  <c r="Q31" i="5"/>
  <c r="S31" i="5" s="1"/>
  <c r="Q30" i="5"/>
  <c r="Q29" i="5"/>
  <c r="X28" i="5"/>
  <c r="X27" i="5"/>
  <c r="X26" i="5"/>
  <c r="X25" i="5"/>
  <c r="X24" i="5"/>
  <c r="X23" i="5"/>
  <c r="X22" i="5"/>
  <c r="Q22" i="5"/>
  <c r="E22" i="5" s="1"/>
  <c r="X21" i="5"/>
  <c r="X20" i="5"/>
  <c r="X19" i="5"/>
  <c r="Q19" i="5"/>
  <c r="E19" i="5" s="1"/>
  <c r="X18" i="5"/>
  <c r="X17" i="5"/>
  <c r="X16" i="5"/>
  <c r="X15" i="5"/>
  <c r="X14" i="5"/>
  <c r="X13" i="5"/>
  <c r="X12" i="5"/>
  <c r="X11" i="5"/>
  <c r="X10" i="5"/>
  <c r="Q10" i="5"/>
  <c r="E10" i="5" s="1"/>
  <c r="F10" i="5" s="1"/>
  <c r="X9" i="5"/>
  <c r="Q8" i="5"/>
  <c r="E8" i="5" s="1"/>
  <c r="F8" i="5" s="1"/>
  <c r="D7" i="5"/>
  <c r="E3" i="5"/>
  <c r="D18" i="6" s="1"/>
  <c r="D24" i="6" s="1"/>
  <c r="D3" i="5"/>
  <c r="C18" i="6" s="1"/>
  <c r="C24" i="6" s="1"/>
  <c r="Q64" i="4"/>
  <c r="Q63" i="4"/>
  <c r="Q62" i="4"/>
  <c r="Q61" i="4" s="1"/>
  <c r="E61" i="4" s="1"/>
  <c r="Q58" i="4"/>
  <c r="E58" i="4"/>
  <c r="F58" i="4" s="1"/>
  <c r="D57" i="4"/>
  <c r="D56" i="4"/>
  <c r="C13" i="6" s="1"/>
  <c r="Q53" i="4"/>
  <c r="E52" i="4"/>
  <c r="E20" i="3" s="1"/>
  <c r="Q51" i="4"/>
  <c r="Q49" i="4"/>
  <c r="E49" i="4" s="1"/>
  <c r="E48" i="4" s="1"/>
  <c r="F49" i="4"/>
  <c r="D48" i="4"/>
  <c r="D47" i="4"/>
  <c r="C12" i="6" s="1"/>
  <c r="Q44" i="4"/>
  <c r="E44" i="4" s="1"/>
  <c r="F44" i="4"/>
  <c r="F43" i="4"/>
  <c r="E43" i="4"/>
  <c r="E42" i="4" s="1"/>
  <c r="D43" i="4"/>
  <c r="D42" i="4" s="1"/>
  <c r="C11" i="6" s="1"/>
  <c r="Q41" i="4"/>
  <c r="Q40" i="4"/>
  <c r="Q39" i="4" s="1"/>
  <c r="E39" i="4" s="1"/>
  <c r="Q38" i="4"/>
  <c r="Q37" i="4"/>
  <c r="Q36" i="4"/>
  <c r="Q33" i="4" s="1"/>
  <c r="F33" i="4"/>
  <c r="E33" i="4"/>
  <c r="D32" i="4"/>
  <c r="D31" i="4" s="1"/>
  <c r="C10" i="6" s="1"/>
  <c r="F29" i="4"/>
  <c r="Q27" i="4"/>
  <c r="Q26" i="4"/>
  <c r="Q24" i="4" s="1"/>
  <c r="Q25" i="4"/>
  <c r="Q23" i="4"/>
  <c r="F22" i="4"/>
  <c r="Q20" i="4"/>
  <c r="F17" i="4"/>
  <c r="F14" i="4"/>
  <c r="E13" i="4"/>
  <c r="D13" i="4"/>
  <c r="D12" i="4" s="1"/>
  <c r="E12" i="4"/>
  <c r="D9" i="6" s="1"/>
  <c r="Q11" i="4"/>
  <c r="Q10" i="4"/>
  <c r="Q9" i="4"/>
  <c r="Q8" i="4"/>
  <c r="E8" i="4" s="1"/>
  <c r="D7" i="4"/>
  <c r="D6" i="4"/>
  <c r="C8" i="6" s="1"/>
  <c r="L37" i="3"/>
  <c r="M37" i="3" s="1"/>
  <c r="K37" i="3"/>
  <c r="K36" i="3"/>
  <c r="L34" i="3"/>
  <c r="L33" i="3" s="1"/>
  <c r="K34" i="3"/>
  <c r="K33" i="3" s="1"/>
  <c r="K31" i="3"/>
  <c r="K30" i="3"/>
  <c r="K29" i="3"/>
  <c r="K28" i="3"/>
  <c r="K27" i="3"/>
  <c r="K26" i="3"/>
  <c r="K25" i="3"/>
  <c r="D24" i="3"/>
  <c r="K23" i="3"/>
  <c r="E23" i="3"/>
  <c r="D23" i="3"/>
  <c r="K22" i="3"/>
  <c r="K20" i="3" s="1"/>
  <c r="F22" i="3"/>
  <c r="K21" i="3"/>
  <c r="D21" i="3"/>
  <c r="D20" i="3"/>
  <c r="K19" i="3"/>
  <c r="F19" i="3"/>
  <c r="E19" i="3"/>
  <c r="D19" i="3"/>
  <c r="K18" i="3"/>
  <c r="D18" i="3"/>
  <c r="K17" i="3"/>
  <c r="F17" i="3"/>
  <c r="E17" i="3"/>
  <c r="D17" i="3"/>
  <c r="K16" i="3"/>
  <c r="F16" i="3"/>
  <c r="E16" i="3"/>
  <c r="D16" i="3"/>
  <c r="K15" i="3"/>
  <c r="D15" i="3"/>
  <c r="L14" i="3"/>
  <c r="K14" i="3"/>
  <c r="F14" i="3"/>
  <c r="E14" i="3"/>
  <c r="D14" i="3"/>
  <c r="K13" i="3"/>
  <c r="D13" i="3"/>
  <c r="K12" i="3"/>
  <c r="F12" i="3"/>
  <c r="E12" i="3"/>
  <c r="D12" i="3"/>
  <c r="K11" i="3"/>
  <c r="F11" i="3"/>
  <c r="E11" i="3"/>
  <c r="D11" i="3"/>
  <c r="K10" i="3"/>
  <c r="F10" i="3"/>
  <c r="E10" i="3"/>
  <c r="D10" i="3"/>
  <c r="K9" i="3"/>
  <c r="F9" i="3"/>
  <c r="E9" i="3"/>
  <c r="D9" i="3"/>
  <c r="K8" i="3"/>
  <c r="E8" i="3"/>
  <c r="K7" i="3"/>
  <c r="D7" i="3"/>
  <c r="D6" i="3"/>
  <c r="L3" i="3"/>
  <c r="K3" i="3"/>
  <c r="E3" i="3"/>
  <c r="D3" i="3"/>
  <c r="D10" i="2"/>
  <c r="R71" i="5" l="1"/>
  <c r="W71" i="5" s="1"/>
  <c r="D6" i="5"/>
  <c r="D5" i="5" s="1"/>
  <c r="K5" i="3" s="1"/>
  <c r="X77" i="5"/>
  <c r="S77" i="5"/>
  <c r="W77" i="5" s="1"/>
  <c r="Q36" i="5"/>
  <c r="E36" i="5" s="1"/>
  <c r="S38" i="5"/>
  <c r="W38" i="5" s="1"/>
  <c r="X42" i="5"/>
  <c r="X51" i="5"/>
  <c r="S51" i="5"/>
  <c r="W51" i="5" s="1"/>
  <c r="X55" i="5"/>
  <c r="R69" i="5"/>
  <c r="W69" i="5" s="1"/>
  <c r="X73" i="5"/>
  <c r="X78" i="5"/>
  <c r="S78" i="5"/>
  <c r="W78" i="5" s="1"/>
  <c r="X89" i="5"/>
  <c r="X111" i="5"/>
  <c r="X124" i="5"/>
  <c r="R74" i="5"/>
  <c r="W74" i="5" s="1"/>
  <c r="S125" i="5"/>
  <c r="W125" i="5" s="1"/>
  <c r="R75" i="5"/>
  <c r="W75" i="5" s="1"/>
  <c r="V170" i="5"/>
  <c r="V171" i="5" s="1"/>
  <c r="W146" i="5"/>
  <c r="X146" i="5" s="1"/>
  <c r="R30" i="5"/>
  <c r="W31" i="5"/>
  <c r="R53" i="5"/>
  <c r="W53" i="5" s="1"/>
  <c r="Q94" i="5"/>
  <c r="E94" i="5" s="1"/>
  <c r="S101" i="5"/>
  <c r="W101" i="5" s="1"/>
  <c r="X122" i="5"/>
  <c r="X126" i="5"/>
  <c r="R139" i="5"/>
  <c r="W139" i="5" s="1"/>
  <c r="L8" i="3"/>
  <c r="M8" i="3" s="1"/>
  <c r="M14" i="3"/>
  <c r="X41" i="5"/>
  <c r="X49" i="5"/>
  <c r="X57" i="5"/>
  <c r="S67" i="5"/>
  <c r="W67" i="5" s="1"/>
  <c r="R72" i="5"/>
  <c r="W72" i="5" s="1"/>
  <c r="X76" i="5"/>
  <c r="X84" i="5"/>
  <c r="X88" i="5"/>
  <c r="X110" i="5"/>
  <c r="S110" i="5"/>
  <c r="W110" i="5" s="1"/>
  <c r="S123" i="5"/>
  <c r="W123" i="5" s="1"/>
  <c r="Q131" i="5"/>
  <c r="E131" i="5" s="1"/>
  <c r="L27" i="3" s="1"/>
  <c r="M27" i="3" s="1"/>
  <c r="R132" i="5"/>
  <c r="X147" i="5"/>
  <c r="V147" i="5"/>
  <c r="W147" i="5" s="1"/>
  <c r="V3" i="5"/>
  <c r="M22" i="3"/>
  <c r="K24" i="3"/>
  <c r="Q15" i="4"/>
  <c r="X50" i="5"/>
  <c r="S50" i="5"/>
  <c r="W50" i="5" s="1"/>
  <c r="E165" i="5"/>
  <c r="L36" i="3"/>
  <c r="L35" i="3" s="1"/>
  <c r="F131" i="5"/>
  <c r="F19" i="5"/>
  <c r="L9" i="3"/>
  <c r="M9" i="3" s="1"/>
  <c r="F134" i="5"/>
  <c r="L28" i="3"/>
  <c r="M28" i="3" s="1"/>
  <c r="L16" i="3"/>
  <c r="M16" i="3" s="1"/>
  <c r="F61" i="5"/>
  <c r="L30" i="3"/>
  <c r="M30" i="3" s="1"/>
  <c r="F142" i="5"/>
  <c r="K6" i="3"/>
  <c r="F107" i="5"/>
  <c r="Q114" i="5"/>
  <c r="E114" i="5" s="1"/>
  <c r="L23" i="3" s="1"/>
  <c r="M23" i="3" s="1"/>
  <c r="L7" i="3"/>
  <c r="M7" i="3" s="1"/>
  <c r="M34" i="3"/>
  <c r="Q121" i="5"/>
  <c r="E121" i="5" s="1"/>
  <c r="F121" i="5" s="1"/>
  <c r="K35" i="3"/>
  <c r="D119" i="5"/>
  <c r="Q14" i="4"/>
  <c r="E9" i="6"/>
  <c r="F39" i="4"/>
  <c r="E15" i="3"/>
  <c r="E32" i="4"/>
  <c r="E18" i="3"/>
  <c r="F18" i="3" s="1"/>
  <c r="F20" i="3"/>
  <c r="F61" i="4"/>
  <c r="E24" i="3"/>
  <c r="F24" i="3" s="1"/>
  <c r="E57" i="4"/>
  <c r="F94" i="5"/>
  <c r="E93" i="5"/>
  <c r="L21" i="3"/>
  <c r="F8" i="4"/>
  <c r="E7" i="3"/>
  <c r="E7" i="4"/>
  <c r="D9" i="2"/>
  <c r="F36" i="5"/>
  <c r="L12" i="3"/>
  <c r="M12" i="3" s="1"/>
  <c r="F128" i="5"/>
  <c r="L26" i="3"/>
  <c r="M26" i="3" s="1"/>
  <c r="F137" i="5"/>
  <c r="L29" i="3"/>
  <c r="M29" i="3" s="1"/>
  <c r="M33" i="3"/>
  <c r="C9" i="6"/>
  <c r="D5" i="4"/>
  <c r="D27" i="6"/>
  <c r="E27" i="6" s="1"/>
  <c r="H12" i="2"/>
  <c r="F22" i="5"/>
  <c r="L10" i="3"/>
  <c r="E21" i="3"/>
  <c r="F21" i="3" s="1"/>
  <c r="M35" i="3"/>
  <c r="F42" i="4"/>
  <c r="D12" i="2"/>
  <c r="D11" i="6"/>
  <c r="E11" i="6" s="1"/>
  <c r="E120" i="5"/>
  <c r="F153" i="5"/>
  <c r="L31" i="3"/>
  <c r="M31" i="3" s="1"/>
  <c r="E141" i="5"/>
  <c r="E47" i="4"/>
  <c r="F48" i="4"/>
  <c r="F114" i="5"/>
  <c r="F13" i="4"/>
  <c r="F52" i="4"/>
  <c r="X38" i="5"/>
  <c r="Q48" i="5"/>
  <c r="E48" i="5" s="1"/>
  <c r="L18" i="3"/>
  <c r="M18" i="3" s="1"/>
  <c r="Q40" i="5"/>
  <c r="E40" i="5" s="1"/>
  <c r="E35" i="5" s="1"/>
  <c r="Q86" i="5"/>
  <c r="E86" i="5" s="1"/>
  <c r="F23" i="3"/>
  <c r="Q28" i="5"/>
  <c r="E28" i="5" s="1"/>
  <c r="E7" i="5" s="1"/>
  <c r="Q66" i="5"/>
  <c r="E66" i="5" s="1"/>
  <c r="X116" i="5"/>
  <c r="L32" i="3"/>
  <c r="M32" i="3" s="1"/>
  <c r="M36" i="3"/>
  <c r="F12" i="4"/>
  <c r="F8" i="3" s="1"/>
  <c r="F166" i="5"/>
  <c r="C20" i="6"/>
  <c r="C19" i="6" s="1"/>
  <c r="W30" i="5" l="1"/>
  <c r="R170" i="5"/>
  <c r="R171" i="5" s="1"/>
  <c r="R3" i="5"/>
  <c r="S3" i="5"/>
  <c r="W132" i="5"/>
  <c r="X132" i="5" s="1"/>
  <c r="X67" i="5"/>
  <c r="X125" i="5"/>
  <c r="X139" i="5"/>
  <c r="X53" i="5"/>
  <c r="X74" i="5"/>
  <c r="F120" i="5"/>
  <c r="X123" i="5"/>
  <c r="X72" i="5"/>
  <c r="S170" i="5"/>
  <c r="S171" i="5" s="1"/>
  <c r="X75" i="5"/>
  <c r="X69" i="5"/>
  <c r="X71" i="5"/>
  <c r="L25" i="3"/>
  <c r="L24" i="3" s="1"/>
  <c r="M24" i="3" s="1"/>
  <c r="F165" i="5"/>
  <c r="E164" i="5"/>
  <c r="D20" i="6"/>
  <c r="F7" i="5"/>
  <c r="M21" i="3"/>
  <c r="L20" i="3"/>
  <c r="M20" i="3" s="1"/>
  <c r="F93" i="5"/>
  <c r="E92" i="5"/>
  <c r="F141" i="5"/>
  <c r="D26" i="6"/>
  <c r="E26" i="6" s="1"/>
  <c r="M25" i="3"/>
  <c r="C7" i="6"/>
  <c r="J22" i="6" s="1"/>
  <c r="D5" i="3"/>
  <c r="F7" i="3"/>
  <c r="E6" i="3"/>
  <c r="F6" i="3" s="1"/>
  <c r="F57" i="4"/>
  <c r="E56" i="4"/>
  <c r="E13" i="3"/>
  <c r="F13" i="3" s="1"/>
  <c r="F15" i="3"/>
  <c r="D21" i="6"/>
  <c r="E21" i="6" s="1"/>
  <c r="F35" i="5"/>
  <c r="L19" i="3"/>
  <c r="M19" i="3" s="1"/>
  <c r="F86" i="5"/>
  <c r="F7" i="4"/>
  <c r="E6" i="4"/>
  <c r="F32" i="4"/>
  <c r="E31" i="4"/>
  <c r="F40" i="5"/>
  <c r="L13" i="3"/>
  <c r="M13" i="3" s="1"/>
  <c r="F66" i="5"/>
  <c r="L17" i="3"/>
  <c r="M17" i="3" s="1"/>
  <c r="D25" i="6"/>
  <c r="E25" i="6" s="1"/>
  <c r="E119" i="5"/>
  <c r="F28" i="5"/>
  <c r="L11" i="3"/>
  <c r="M11" i="3" s="1"/>
  <c r="E44" i="5"/>
  <c r="F48" i="5"/>
  <c r="L15" i="3"/>
  <c r="M15" i="3" s="1"/>
  <c r="D12" i="6"/>
  <c r="E12" i="6" s="1"/>
  <c r="F47" i="4"/>
  <c r="D13" i="2"/>
  <c r="M10" i="3"/>
  <c r="W170" i="5" l="1"/>
  <c r="X170" i="5" s="1"/>
  <c r="W3" i="5"/>
  <c r="X30" i="5"/>
  <c r="D28" i="6"/>
  <c r="H13" i="2"/>
  <c r="F164" i="5"/>
  <c r="E28" i="6" s="1"/>
  <c r="L6" i="3"/>
  <c r="M6" i="3" s="1"/>
  <c r="F56" i="4"/>
  <c r="D14" i="2"/>
  <c r="D13" i="6"/>
  <c r="E13" i="6" s="1"/>
  <c r="F92" i="5"/>
  <c r="H10" i="2"/>
  <c r="D22" i="6"/>
  <c r="E22" i="6" s="1"/>
  <c r="F44" i="5"/>
  <c r="F31" i="4"/>
  <c r="D10" i="6"/>
  <c r="E10" i="6" s="1"/>
  <c r="D11" i="2"/>
  <c r="F119" i="5"/>
  <c r="H11" i="2"/>
  <c r="E6" i="5"/>
  <c r="E20" i="6"/>
  <c r="D8" i="6"/>
  <c r="E8" i="6" s="1"/>
  <c r="E7" i="6" s="1"/>
  <c r="E5" i="4"/>
  <c r="F6" i="4"/>
  <c r="E19" i="6" l="1"/>
  <c r="F6" i="5"/>
  <c r="E5" i="5"/>
  <c r="H9" i="2"/>
  <c r="F5" i="4"/>
  <c r="E5" i="3"/>
  <c r="F5" i="3" s="1"/>
  <c r="D7" i="6"/>
  <c r="D19" i="6"/>
  <c r="F5" i="5" l="1"/>
  <c r="L5" i="3"/>
  <c r="M5" i="3" s="1"/>
</calcChain>
</file>

<file path=xl/sharedStrings.xml><?xml version="1.0" encoding="utf-8"?>
<sst xmlns="http://schemas.openxmlformats.org/spreadsheetml/2006/main" count="847" uniqueCount="365">
  <si>
    <t>(보)300,410,000(자)33,001,400 (법전) 2,500,000</t>
  </si>
  <si>
    <t>(보)6,716,000 (자)184,000 (비후)2,670,000</t>
  </si>
  <si>
    <t xml:space="preserve">(보)222,000 (자)1,200,0000(지후)100,000 </t>
  </si>
  <si>
    <t>세입예산은 해당 관ㆍ항ㆍ목의 예산을 초과하여 수납할 수 있으며 내역에 명시되어 있지 않은 수입은 잡수입으로 수입 조치한다.</t>
  </si>
  <si>
    <t xml:space="preserve"> 세출경비의 부족이 생겼을 때는 사회복지법인 재무회계규칙 제16조에 의거 예산을 전용할 수 있다.</t>
  </si>
  <si>
    <t>(자)38,760,000 (비후) 3,240,000</t>
  </si>
  <si>
    <t>(보)6,475,860(자)9,140(비후)700,000</t>
  </si>
  <si>
    <t>ㅇ 시설비: 기능보강사업 (300,477천원)
ㅇ 시설비: 기타공사비(35,434천원)
ㅇ 자산취득비 : 비품구입 (4,860천원)
ㅇ 시설장비유지비 :기타시설장비유지비  (3,955천원)</t>
  </si>
  <si>
    <t>국가 또는 지방자치 단체로부터 교부된 보조금 및 수익자부담 경비 등은 추가경정 예산의 성립이전에 사용할 수 있으며,</t>
  </si>
  <si>
    <t>인</t>
  </si>
  <si>
    <t>항</t>
  </si>
  <si>
    <t>대</t>
  </si>
  <si>
    <t>비후</t>
  </si>
  <si>
    <t xml:space="preserve">  </t>
  </si>
  <si>
    <t>이월금</t>
  </si>
  <si>
    <t>잡수입</t>
  </si>
  <si>
    <t>내역</t>
  </si>
  <si>
    <t>회의비</t>
  </si>
  <si>
    <t>급여</t>
  </si>
  <si>
    <t>원</t>
  </si>
  <si>
    <t>제수당</t>
  </si>
  <si>
    <t>×</t>
  </si>
  <si>
    <t>시설비</t>
  </si>
  <si>
    <t>지후</t>
  </si>
  <si>
    <t>생계비</t>
  </si>
  <si>
    <t>전입금</t>
  </si>
  <si>
    <t>잡지출</t>
  </si>
  <si>
    <t>차량비</t>
  </si>
  <si>
    <t>총액</t>
  </si>
  <si>
    <t>후원금</t>
  </si>
  <si>
    <t>자부담</t>
  </si>
  <si>
    <t>관</t>
  </si>
  <si>
    <t>사무비</t>
  </si>
  <si>
    <t>인건비</t>
  </si>
  <si>
    <t>목</t>
  </si>
  <si>
    <t>월</t>
  </si>
  <si>
    <t>=</t>
  </si>
  <si>
    <t>회</t>
  </si>
  <si>
    <t>총계</t>
  </si>
  <si>
    <t xml:space="preserve">  </t>
  </si>
  <si>
    <t>명</t>
  </si>
  <si>
    <t>운영비</t>
  </si>
  <si>
    <t>예비비</t>
  </si>
  <si>
    <t>사업비</t>
  </si>
  <si>
    <t>합계</t>
  </si>
  <si>
    <t>소계</t>
  </si>
  <si>
    <t xml:space="preserve">기타 </t>
  </si>
  <si>
    <t>x</t>
  </si>
  <si>
    <t>기타</t>
  </si>
  <si>
    <t>금</t>
  </si>
  <si>
    <t>식</t>
  </si>
  <si>
    <t>방</t>
  </si>
  <si>
    <t>선풍기</t>
  </si>
  <si>
    <t>X</t>
  </si>
  <si>
    <t>예산액</t>
  </si>
  <si>
    <t>(보)2,714,970 (자)1,200,000</t>
  </si>
  <si>
    <t>2021년도 2차 추경예산  편성 주요내용 요약</t>
  </si>
  <si>
    <t xml:space="preserve"> 2021년도  2차 추경 세출 예산(안) </t>
  </si>
  <si>
    <t>(보)6,870,960(자)1,200,000</t>
  </si>
  <si>
    <t>한국도로공사세종안성건설사업단
(업소용김치냉장고)</t>
  </si>
  <si>
    <t>ㅇ예비비 7,223천원
ㅇ반환금 2,270천원</t>
  </si>
  <si>
    <t xml:space="preserve"> 2021년도  2차 추경 세입 예산(안) </t>
  </si>
  <si>
    <t>ㅇ 거주인(14명) 월400천원 입소비 연간 계산</t>
  </si>
  <si>
    <t>(보)2,749,600(자)1,205,600</t>
  </si>
  <si>
    <t>(자)3,260,000 (지후)1,000,000</t>
  </si>
  <si>
    <t>2021년도 2차추경 예산(안) 총괄표</t>
  </si>
  <si>
    <t>(보)100,000 (자)185,000</t>
  </si>
  <si>
    <t>ㅇ 전년도 이월금 확정(26,032천원)</t>
  </si>
  <si>
    <t>(보)1,200,000 (자)100,000</t>
  </si>
  <si>
    <t>2021년도  2차 추가경정 예산(안)총칙</t>
  </si>
  <si>
    <t xml:space="preserve">        - 기본급(원장외8명)</t>
  </si>
  <si>
    <t>ㅇ 보조금 인건비(도비 1명, 시비 7명, 교대인력증원 2명)
  * 기본급 280,000천원
  * 제수당(명절상여금, 수당, 처우개선비,중증,추가연장) 142,519천원
  * 퇴직적립금 34,500천원
  * 사회보험료 38,000천원 
  * 기타후생경비 1,522천원</t>
  </si>
  <si>
    <t>(보)3,480,000(자)7,481,800(비후)43,650</t>
  </si>
  <si>
    <t>(보)4,199,000(지후)841,000(비후)360,000</t>
  </si>
  <si>
    <t xml:space="preserve"> 단, 동일 항내의 목간 전용이 불가피한 경우에는 법인 대표이사(또는 시설의장) 에게 그 권한을 위임한다.</t>
  </si>
  <si>
    <t xml:space="preserve">        - 제수당(명절수당,가족수당,시간외수당)</t>
  </si>
  <si>
    <t>1. 세입ㆍ세출의 명세는 세입ㆍ세출 예산서와 같다.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</si>
  <si>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</si>
  <si>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</si>
  <si>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</si>
  <si>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</si>
  <si>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</si>
  <si>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>전년도이월금(자부담)</t>
  </si>
  <si>
    <t xml:space="preserve"> 지역사회연계사업비</t>
  </si>
  <si>
    <t xml:space="preserve"> 차량소모품구입</t>
  </si>
  <si>
    <t>기관운영관련 업무협의</t>
  </si>
  <si>
    <t>종사자 단체 상해보험</t>
  </si>
  <si>
    <t>01입소자부담금수입</t>
  </si>
  <si>
    <t>11입소비용수입</t>
  </si>
  <si>
    <t>기타예금이자수입</t>
  </si>
  <si>
    <t>전년도이월금(후원금)</t>
  </si>
  <si>
    <t>소방안전 유지관리비</t>
  </si>
  <si>
    <t xml:space="preserve"> 사회심리재활사업비</t>
  </si>
  <si>
    <t>여비(직원출장여비)</t>
  </si>
  <si>
    <t>(자)500,000</t>
  </si>
  <si>
    <t>여행배상책임보험</t>
  </si>
  <si>
    <t>81예비비 및 기타</t>
  </si>
  <si>
    <t>전년도이월금(보조금)</t>
  </si>
  <si>
    <t>08예비비 및 기타</t>
  </si>
  <si>
    <t>입소자부담금수입</t>
  </si>
  <si>
    <t>인권지킴이단 활동비</t>
  </si>
  <si>
    <t>야간근무자특수검진</t>
  </si>
  <si>
    <t>영업배상책임보험</t>
  </si>
  <si>
    <t>자동차보험료(레이)</t>
  </si>
  <si>
    <t>318.특별급식비</t>
  </si>
  <si>
    <t>08.예비비및기타</t>
  </si>
  <si>
    <t>예비비 및 기타</t>
  </si>
  <si>
    <t>213.시설장비유지비</t>
  </si>
  <si>
    <t>1013.기타잡수입</t>
  </si>
  <si>
    <t>212.자산취득비</t>
  </si>
  <si>
    <t>312.수용기관경비</t>
  </si>
  <si>
    <t>1011.불용품매각대</t>
  </si>
  <si>
    <t>02.재산조성비</t>
  </si>
  <si>
    <t>136.기타운영비</t>
  </si>
  <si>
    <t>911.전년도이월금</t>
  </si>
  <si>
    <t>134.제세공과금</t>
  </si>
  <si>
    <t>41.보조금수입</t>
  </si>
  <si>
    <t>512.비지정후원금</t>
  </si>
  <si>
    <t>121.기관운영비</t>
  </si>
  <si>
    <t>51.후원금수입</t>
  </si>
  <si>
    <t>05.후원금수입</t>
  </si>
  <si>
    <t>133.공공요금</t>
  </si>
  <si>
    <t>117.기타후생경비</t>
  </si>
  <si>
    <t>12.업무추진비</t>
  </si>
  <si>
    <t>132.수용비및수수료</t>
  </si>
  <si>
    <t>412.시도보조금</t>
  </si>
  <si>
    <t>116.사회보험부담금</t>
  </si>
  <si>
    <t>413.시군구보조금</t>
  </si>
  <si>
    <t>511.지정후원금</t>
  </si>
  <si>
    <t>증감(B-A))</t>
  </si>
  <si>
    <t>412.시도보조금수입</t>
  </si>
  <si>
    <t>01.입소자부담금수입</t>
  </si>
  <si>
    <t>81.예비비및기타</t>
  </si>
  <si>
    <t>11.입소비용수입</t>
  </si>
  <si>
    <t>04.보조금수입</t>
  </si>
  <si>
    <t>111.입소비용수입</t>
  </si>
  <si>
    <t>414.기타보조금</t>
  </si>
  <si>
    <t xml:space="preserve"> 2. 관리운영비</t>
  </si>
  <si>
    <t>전기안전점검수수료</t>
  </si>
  <si>
    <t>411.국고보조금</t>
  </si>
  <si>
    <t>411국고보조금수입</t>
  </si>
  <si>
    <t xml:space="preserve">          </t>
  </si>
  <si>
    <t xml:space="preserve">  제4조   </t>
  </si>
  <si>
    <t>전화요금및 인터넷요금</t>
  </si>
  <si>
    <t>사회복지사실습비</t>
  </si>
  <si>
    <t>조은영 결연후원금</t>
  </si>
  <si>
    <t>윤성윤 원장외9명</t>
  </si>
  <si>
    <t xml:space="preserve">    금    </t>
  </si>
  <si>
    <t xml:space="preserve">           </t>
  </si>
  <si>
    <t>지정후원금사업비</t>
  </si>
  <si>
    <t>이용인(14명)</t>
  </si>
  <si>
    <t>(자)300,000</t>
  </si>
  <si>
    <t>(보)400,000</t>
  </si>
  <si>
    <t>사무용품구입</t>
  </si>
  <si>
    <t>(지후)250,000</t>
  </si>
  <si>
    <t xml:space="preserve">업소용 냉장고 </t>
  </si>
  <si>
    <t>시설방범방충망공사</t>
  </si>
  <si>
    <t>크리스마스행사비</t>
  </si>
  <si>
    <t>어버이날(LOVE)</t>
  </si>
  <si>
    <t xml:space="preserve"> (자)100,000</t>
  </si>
  <si>
    <t>(자)100,000</t>
  </si>
  <si>
    <t>업소용 김치냉장고</t>
  </si>
  <si>
    <t>행사, 특식, 절기식</t>
  </si>
  <si>
    <t>화장실칸막이공사</t>
  </si>
  <si>
    <t>ㅇ 잡지출 100천원</t>
  </si>
  <si>
    <t>소방안전관리자교육비</t>
  </si>
  <si>
    <t>연료비(LPG)</t>
  </si>
  <si>
    <t>천안서부새마을금고</t>
  </si>
  <si>
    <t>화장실보수공사자재</t>
  </si>
  <si>
    <t>우편물발송(자원봉사자 관련 외)</t>
  </si>
  <si>
    <t>주방물품 등 기타 수용비 및 수수료</t>
  </si>
  <si>
    <t>7. 정액급식비(종사자 10명)</t>
  </si>
  <si>
    <t>6. 추가연장수당(종사자 10명)</t>
  </si>
  <si>
    <t>4. 처우개선비(종사자 10명)</t>
  </si>
  <si>
    <t>5. 중증보호수당(종사자 10명)</t>
  </si>
  <si>
    <t xml:space="preserve">  2. 세출 본예산 주요변경내용</t>
  </si>
  <si>
    <t>2021년도  2차 추경 예산(안)</t>
  </si>
  <si>
    <t>1. 명절휴가비(종사자 10명)</t>
  </si>
  <si>
    <t xml:space="preserve">  1. 세입 본예산 주요변경내용</t>
  </si>
  <si>
    <t>3. 시간외근무수당(종사자 10명)</t>
  </si>
  <si>
    <t xml:space="preserve"> ㅇ업무추진비 (1,400천원)</t>
  </si>
  <si>
    <t>(보)783,500(자)56,500</t>
  </si>
  <si>
    <t>천안시복지재단 종사자 지원사업</t>
  </si>
  <si>
    <t>공사공간철거비</t>
  </si>
  <si>
    <t>주방닥트</t>
  </si>
  <si>
    <t>기타비용</t>
  </si>
  <si>
    <t>시설증축</t>
  </si>
  <si>
    <t>지내력검사비</t>
  </si>
  <si>
    <t>시설증축설계비</t>
  </si>
  <si>
    <t>종사자 8명</t>
  </si>
  <si>
    <t>1박2일 캠프</t>
  </si>
  <si>
    <t>시설증축감리비</t>
  </si>
  <si>
    <t>기타식재료구입</t>
  </si>
  <si>
    <t>동아리프로그램</t>
  </si>
  <si>
    <t>기타비품</t>
  </si>
  <si>
    <t>운영비 지원금</t>
  </si>
  <si>
    <t>천안시복지재단</t>
  </si>
  <si>
    <t>지적측량</t>
  </si>
  <si>
    <t>기타운영비(기타교육비)</t>
  </si>
  <si>
    <t>고속도로 통행료 (하이패스)</t>
  </si>
  <si>
    <t>812.법인전입금(후원금)</t>
  </si>
  <si>
    <t>413.시군구보조금수입</t>
  </si>
  <si>
    <t>811.법인전입금(후원금)</t>
  </si>
  <si>
    <t>건강보험료,장기요양보험</t>
  </si>
  <si>
    <t>자동차보험료(스타텍스)</t>
  </si>
  <si>
    <t>출장여비(일비및교통숙박비)</t>
  </si>
  <si>
    <t>자동차세(레이,스타렉스)</t>
  </si>
  <si>
    <t>912.전년도이월금(후원금)</t>
  </si>
  <si>
    <t>사회문화체험 프로그램(이룸)</t>
  </si>
  <si>
    <t>332.사회심리재활사업비</t>
  </si>
  <si>
    <t>116.사회보험부담비용</t>
  </si>
  <si>
    <t>1012.기타예금이자수입</t>
  </si>
  <si>
    <t>미술인지 프로그램(두아트)</t>
  </si>
  <si>
    <t>911.전년도이월금(후원금)</t>
  </si>
  <si>
    <t>한국장애인복지시설 충남협회비</t>
  </si>
  <si>
    <t>115.퇴직금및퇴직적립금</t>
  </si>
  <si>
    <t>한국장애인복지시설협회비</t>
  </si>
  <si>
    <t xml:space="preserve">        - 퇴직적립금</t>
  </si>
  <si>
    <t xml:space="preserve">     시설당기본지원</t>
  </si>
  <si>
    <t>337.지역사회연계사업비</t>
  </si>
  <si>
    <t xml:space="preserve">       - 중증보호수당</t>
  </si>
  <si>
    <t xml:space="preserve">            </t>
  </si>
  <si>
    <t xml:space="preserve">       - 추가연장수당</t>
  </si>
  <si>
    <t xml:space="preserve">        - 처우개선비</t>
  </si>
  <si>
    <t>이용인생일선물((LOVE)</t>
  </si>
  <si>
    <t xml:space="preserve">       - 정액급식비</t>
  </si>
  <si>
    <t>지정후원금사업비(조은영)</t>
  </si>
  <si>
    <t>338.지정후원금사업비</t>
  </si>
  <si>
    <t xml:space="preserve">        - 사회보험료</t>
  </si>
  <si>
    <t>2021년1차추경(A)</t>
  </si>
  <si>
    <t>소방안전관리보조자교육비</t>
  </si>
  <si>
    <t>지정후원금(업소용김치냉장고)</t>
  </si>
  <si>
    <t>2. 가족수당(종사자8명)</t>
  </si>
  <si>
    <t xml:space="preserve"> 3. 기능보강(증축공사)</t>
  </si>
  <si>
    <t>생활체육(몸튼튼 맘튼튼)</t>
  </si>
  <si>
    <t>신원보증보험(2021년)</t>
  </si>
  <si>
    <t>신원보증보험(2022년)</t>
  </si>
  <si>
    <t>기관연합회 힐링캠프기관부담금</t>
  </si>
  <si>
    <t>2021년2차추경(B)</t>
  </si>
  <si>
    <t>이는 차기 추가경정 예산에 반영하여야 한다.</t>
  </si>
  <si>
    <t>2. 세입ㆍ세출의 주요 재원은 다음과 같다.</t>
  </si>
  <si>
    <t>05후원금수입</t>
  </si>
  <si>
    <t>81전입금</t>
  </si>
  <si>
    <t>비지정후원</t>
  </si>
  <si>
    <t>법인전입금</t>
  </si>
  <si>
    <t>전년도이월금</t>
  </si>
  <si>
    <t>10잡수입</t>
  </si>
  <si>
    <t>41보조금수입</t>
  </si>
  <si>
    <t>과   목</t>
  </si>
  <si>
    <t>09이월금</t>
  </si>
  <si>
    <t>(단위:원)</t>
  </si>
  <si>
    <t>01사무비</t>
  </si>
  <si>
    <t>고용보험</t>
  </si>
  <si>
    <t>산재보험</t>
  </si>
  <si>
    <t>04보조금수입</t>
  </si>
  <si>
    <t>91이월금</t>
  </si>
  <si>
    <t>08전입금</t>
  </si>
  <si>
    <t>예금이자수입</t>
  </si>
  <si>
    <t>지정후원금</t>
  </si>
  <si>
    <t>증감(B-A)</t>
  </si>
  <si>
    <t>51후원금수입</t>
  </si>
  <si>
    <t>101잡수입</t>
  </si>
  <si>
    <t>직원교육비</t>
  </si>
  <si>
    <t>13운영비</t>
  </si>
  <si>
    <t>수용기관경비</t>
  </si>
  <si>
    <t>33사업비</t>
  </si>
  <si>
    <t xml:space="preserve"> 예비비</t>
  </si>
  <si>
    <t>프린터 렌탈료</t>
  </si>
  <si>
    <t>정수기 렌탈료</t>
  </si>
  <si>
    <t>비지정후원금</t>
  </si>
  <si>
    <t>의료소모품구입</t>
  </si>
  <si>
    <t>11인건비</t>
  </si>
  <si>
    <t>기관운영비</t>
  </si>
  <si>
    <t xml:space="preserve"> 특별급식비</t>
  </si>
  <si>
    <t>차량유류대</t>
  </si>
  <si>
    <t>자산취득비</t>
  </si>
  <si>
    <t>03사업비</t>
  </si>
  <si>
    <t>제세공과금</t>
  </si>
  <si>
    <t>공공요금</t>
  </si>
  <si>
    <t>31운영비</t>
  </si>
  <si>
    <t>국민연금</t>
  </si>
  <si>
    <t>21시설비</t>
  </si>
  <si>
    <t>기타잡수입</t>
  </si>
  <si>
    <t>02재산조성비</t>
  </si>
  <si>
    <t>전기요금</t>
  </si>
  <si>
    <t>차량정비유지비</t>
  </si>
  <si>
    <t>12업무추진비</t>
  </si>
  <si>
    <t>수용비및수수료</t>
  </si>
  <si>
    <t xml:space="preserve"> 의료비</t>
  </si>
  <si>
    <t>시설장비유지비</t>
  </si>
  <si>
    <t>입소비용수입</t>
  </si>
  <si>
    <t xml:space="preserve"> 연료비</t>
  </si>
  <si>
    <t>211.시설비</t>
  </si>
  <si>
    <t>방제관리료</t>
  </si>
  <si>
    <t>주방세제 린스</t>
  </si>
  <si>
    <t>21.시설비</t>
  </si>
  <si>
    <t>31.운영비</t>
  </si>
  <si>
    <t>운영/인건</t>
  </si>
  <si>
    <t>101.잡수입</t>
  </si>
  <si>
    <t>10.잡수입</t>
  </si>
  <si>
    <t>보조금수입</t>
  </si>
  <si>
    <t>재산조성비</t>
  </si>
  <si>
    <t>입소비용 수입</t>
  </si>
  <si>
    <t>보조금반환</t>
  </si>
  <si>
    <t>퇴직연금수수료</t>
  </si>
  <si>
    <t>화재보험</t>
  </si>
  <si>
    <t>33.사업비</t>
  </si>
  <si>
    <t>07잡지출</t>
  </si>
  <si>
    <t>업무추진비</t>
  </si>
  <si>
    <t>후원금수입</t>
  </si>
  <si>
    <t>명절프로그램</t>
  </si>
  <si>
    <t>위생용품</t>
  </si>
  <si>
    <t>71.잡지출</t>
  </si>
  <si>
    <t>711.잡지출</t>
  </si>
  <si>
    <t>기타후생경비</t>
  </si>
  <si>
    <t>71잡지출</t>
  </si>
  <si>
    <t>07.잡지출</t>
  </si>
  <si>
    <t>319.연료비</t>
  </si>
  <si>
    <t>314.의료비</t>
  </si>
  <si>
    <t>311.생계비</t>
  </si>
  <si>
    <t>03.사업비</t>
  </si>
  <si>
    <t>811.예비비</t>
  </si>
  <si>
    <t>세출내역</t>
  </si>
  <si>
    <t xml:space="preserve">  제3조  </t>
  </si>
  <si>
    <t>08.전입금</t>
  </si>
  <si>
    <t>812.반환금</t>
  </si>
  <si>
    <t xml:space="preserve">  제5조 </t>
  </si>
  <si>
    <t>81.전입금</t>
  </si>
  <si>
    <t>1. 인건비</t>
  </si>
  <si>
    <t>112.제수당</t>
  </si>
  <si>
    <t>09.이월금</t>
  </si>
  <si>
    <t>세출  총계</t>
  </si>
  <si>
    <t>82.반환금</t>
  </si>
  <si>
    <t>13.운영비</t>
  </si>
  <si>
    <t>91.이월금</t>
  </si>
  <si>
    <t>01.사무비</t>
  </si>
  <si>
    <t>세입  총계</t>
  </si>
  <si>
    <t>135.차량비</t>
  </si>
  <si>
    <t>812반환금</t>
  </si>
  <si>
    <t>131.여비</t>
  </si>
  <si>
    <t>직원식대</t>
  </si>
  <si>
    <t>건고추구입</t>
  </si>
  <si>
    <t>들깨구입</t>
  </si>
  <si>
    <t xml:space="preserve">  제2조  </t>
  </si>
  <si>
    <t>123.회의비</t>
  </si>
  <si>
    <t>(단위:천원)</t>
  </si>
  <si>
    <t xml:space="preserve">     </t>
  </si>
  <si>
    <t>11.인건비</t>
  </si>
  <si>
    <t>전입금수입</t>
  </si>
  <si>
    <t xml:space="preserve">  제1조  </t>
  </si>
  <si>
    <t>시설개방행사</t>
  </si>
  <si>
    <t>111.급여</t>
  </si>
  <si>
    <t>세입내역</t>
  </si>
  <si>
    <t>명절선물구입비</t>
  </si>
  <si>
    <t>수질검사비</t>
  </si>
  <si>
    <t>월동난방비지원</t>
  </si>
  <si>
    <t>각종비품수리비</t>
  </si>
  <si>
    <t>ㅇ 도비지원인력 1명(46,870천원)
ㅇ 처우개선비 10명(18,470천원)
ㅇ 중증보호수당 10명(4,320천원)
ㅇ 추가연장수당(15,019천원)
ㅇ 시비인건비7명(369,610천원)
ㅇ 교대인력2명(45,000천원)
ㅇ 운영비(거주인14명)  (30,540천원)
ㅇ 기능보강사업 300,410천원</t>
    <phoneticPr fontId="32" type="noConversion"/>
  </si>
  <si>
    <r>
      <t xml:space="preserve"> ㅇ 지정후원금 2,</t>
    </r>
    <r>
      <rPr>
        <sz val="10"/>
        <color rgb="FF000000"/>
        <rFont val="다음_Regular"/>
        <family val="3"/>
        <charset val="129"/>
      </rPr>
      <t>791</t>
    </r>
    <r>
      <rPr>
        <sz val="10"/>
        <color rgb="FF000000"/>
        <rFont val="다음_Regular"/>
        <charset val="129"/>
      </rPr>
      <t xml:space="preserve">천원
 ㅇ 비지정후원금 </t>
    </r>
    <r>
      <rPr>
        <sz val="10"/>
        <color rgb="FF000000"/>
        <rFont val="다음_Regular"/>
        <family val="3"/>
        <charset val="129"/>
      </rPr>
      <t>5</t>
    </r>
    <r>
      <rPr>
        <sz val="10"/>
        <color rgb="FF000000"/>
        <rFont val="다음_Regular"/>
        <charset val="129"/>
      </rPr>
      <t>,800천원</t>
    </r>
    <phoneticPr fontId="32" type="noConversion"/>
  </si>
  <si>
    <t>ㅇ법인 전입금 운영비 지원금(2,500천원)</t>
    <phoneticPr fontId="32" type="noConversion"/>
  </si>
  <si>
    <t>ㅇ 직원식대 10명(5,760천원)
ㅇ 사회복지사 실습비 2명 (100천원*2명)
ㅇ 예금이자수입 반영</t>
    <phoneticPr fontId="32" type="noConversion"/>
  </si>
  <si>
    <r>
      <t>ㅇ 여비 900천원 감액(100천원)
 ㅇ 수용비및수수료 사무용품 등 증액 (11,005천원)
 ㅇ 공공요금 (7,185천원)
 ㅇ 제세공과금 : 협회비및 보험료(3,915천원)
 ㅇ 차량비 : 차량정비유지비 등 1,852천원 증액(8,07</t>
    </r>
    <r>
      <rPr>
        <sz val="10"/>
        <color rgb="FF000000"/>
        <rFont val="다음_Regular"/>
        <family val="3"/>
        <charset val="129"/>
      </rPr>
      <t>0</t>
    </r>
    <r>
      <rPr>
        <sz val="10"/>
        <color rgb="FF000000"/>
        <rFont val="다음_Regular"/>
        <charset val="129"/>
      </rPr>
      <t xml:space="preserve">천원)
 ㅇ 기타운영비 : (285천원)
</t>
    </r>
    <phoneticPr fontId="32" type="noConversion"/>
  </si>
  <si>
    <r>
      <t xml:space="preserve"> ㅇ 생계비  식자재 구입  (42,000천원)
 ㅇ 수용기관경비 960원 감액 (840천원) 
 ㅇ 의료비: 의료소모품  (400천원)
 ㅇ 특별급식비 (500천원)
 ㅇ 연료비: 난방연료비 </t>
    </r>
    <r>
      <rPr>
        <sz val="10"/>
        <color rgb="FF000000"/>
        <rFont val="다음_Regular"/>
        <family val="3"/>
        <charset val="129"/>
      </rPr>
      <t>9</t>
    </r>
    <r>
      <rPr>
        <sz val="10"/>
        <color rgb="FF000000"/>
        <rFont val="다음_Regular"/>
        <charset val="129"/>
      </rPr>
      <t>60천원 증액  (5,400천원)</t>
    </r>
    <phoneticPr fontId="32" type="noConversion"/>
  </si>
  <si>
    <t>ㅇ 사회심리재활사업비 : 9,570천원 책정
  * 여행(여름,겨울캠프) 3,200천원
  * 생활체육(몸튼튼맘튼튼) 3,000천원
  * 사회문화체험프로그램(이룸)1,200천원
  * 미술인지프로그램(두아트) 360천원
  * 동아리활동프로그램 300천원
  * 생일,어버이날프로그램(러브) 510천원
  * 명절프로그램 500천원
  * 크리스마스프로그램 500천원
 ㅇ 지역사회연계사업비 : 시설개방행사 및 지역축제와 자원봉사자연계 횟수 감소로 1,100천원 감액(300천원)
ㅇ 결연후원금(조은영) : 250천원 책정</t>
    <phoneticPr fontId="32" type="noConversion"/>
  </si>
  <si>
    <r>
      <t xml:space="preserve">사회복지법인 해덕재단 위례성단기보호시설의 2021년도  2차 추경 예산총액은 각각 금 </t>
    </r>
    <r>
      <rPr>
        <sz val="12"/>
        <color rgb="FF000000"/>
        <rFont val="다음_Regular"/>
        <family val="3"/>
        <charset val="129"/>
      </rPr>
      <t>942,082,946</t>
    </r>
    <r>
      <rPr>
        <sz val="12"/>
        <color rgb="FF000000"/>
        <rFont val="다음_Regular"/>
        <charset val="129"/>
      </rPr>
      <t>원으로 한다.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</si>
</sst>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0_ "/>
    <numFmt numFmtId="178" formatCode="#,##0_ "/>
    <numFmt numFmtId="179" formatCode="0.00_ "/>
  </numFmts>
  <fonts count="35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20"/>
      <color rgb="FF000000"/>
      <name val="다음_Regular"/>
      <charset val="129"/>
    </font>
    <font>
      <sz val="10"/>
      <color rgb="FF000000"/>
      <name val="다음_Regular"/>
      <charset val="129"/>
    </font>
    <font>
      <sz val="11"/>
      <color rgb="FF000000"/>
      <name val="다음_Regular"/>
      <charset val="129"/>
    </font>
    <font>
      <b/>
      <sz val="16"/>
      <color rgb="FF000000"/>
      <name val="다음_Regular"/>
      <charset val="129"/>
    </font>
    <font>
      <sz val="11"/>
      <color rgb="FFFF0000"/>
      <name val="다음_Regular"/>
      <charset val="129"/>
    </font>
    <font>
      <sz val="10"/>
      <color rgb="FFFF0000"/>
      <name val="다음_Regular"/>
      <charset val="129"/>
    </font>
    <font>
      <b/>
      <sz val="10"/>
      <color rgb="FF000000"/>
      <name val="다음_Regular"/>
      <charset val="129"/>
    </font>
    <font>
      <sz val="12"/>
      <color rgb="FF000000"/>
      <name val="다음_Regular"/>
      <charset val="129"/>
    </font>
    <font>
      <b/>
      <sz val="9"/>
      <color rgb="FF000000"/>
      <name val="다음_Regular"/>
      <charset val="129"/>
    </font>
    <font>
      <sz val="8"/>
      <color rgb="FF000000"/>
      <name val="다음_Regular"/>
      <charset val="129"/>
    </font>
    <font>
      <b/>
      <sz val="8"/>
      <color rgb="FF000000"/>
      <name val="다음_Regular"/>
      <charset val="129"/>
    </font>
    <font>
      <sz val="8"/>
      <color rgb="FFFF0000"/>
      <name val="다음_Regular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charset val="129"/>
    </font>
    <font>
      <b/>
      <sz val="18"/>
      <color rgb="FF000000"/>
      <name val="다음_Regular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charset val="129"/>
    </font>
    <font>
      <b/>
      <sz val="11"/>
      <color rgb="FF000000"/>
      <name val="다음_Regular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969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31" fillId="0" borderId="0">
      <alignment vertical="center"/>
    </xf>
    <xf numFmtId="0" fontId="31" fillId="0" borderId="0"/>
  </cellStyleXfs>
  <cellXfs count="654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1" fillId="0" borderId="0" xfId="1" applyNumberFormat="1" applyFont="1" applyBorder="1" applyAlignment="1">
      <alignment vertical="center"/>
    </xf>
    <xf numFmtId="0" fontId="1" fillId="0" borderId="1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0" fontId="1" fillId="0" borderId="4" xfId="0" applyNumberFormat="1" applyFont="1" applyBorder="1" applyAlignment="1"/>
    <xf numFmtId="0" fontId="1" fillId="0" borderId="0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41" fontId="1" fillId="0" borderId="0" xfId="1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41" fontId="4" fillId="0" borderId="0" xfId="1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0" borderId="6" xfId="0" applyNumberFormat="1" applyFont="1" applyBorder="1" applyAlignment="1"/>
    <xf numFmtId="0" fontId="6" fillId="0" borderId="7" xfId="0" applyNumberFormat="1" applyFont="1" applyBorder="1" applyAlignment="1"/>
    <xf numFmtId="0" fontId="6" fillId="0" borderId="8" xfId="0" applyNumberFormat="1" applyFont="1" applyBorder="1" applyAlignment="1"/>
    <xf numFmtId="0" fontId="6" fillId="0" borderId="0" xfId="0" applyNumberFormat="1" applyFont="1" applyAlignment="1"/>
    <xf numFmtId="41" fontId="2" fillId="0" borderId="0" xfId="1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horizontal="left"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178" fontId="8" fillId="0" borderId="0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41" fontId="31" fillId="0" borderId="0" xfId="1" applyNumberFormat="1" applyAlignment="1"/>
    <xf numFmtId="0" fontId="9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0" fillId="0" borderId="0" xfId="2" applyNumberFormat="1" applyFont="1" applyBorder="1" applyAlignment="1">
      <alignment vertical="center"/>
    </xf>
    <xf numFmtId="0" fontId="11" fillId="0" borderId="0" xfId="2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0" fontId="10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38" fontId="5" fillId="0" borderId="0" xfId="2" applyNumberFormat="1" applyFont="1" applyAlignment="1">
      <alignment vertical="center"/>
    </xf>
    <xf numFmtId="38" fontId="2" fillId="0" borderId="0" xfId="2" applyNumberFormat="1" applyFont="1" applyAlignment="1">
      <alignment vertical="center"/>
    </xf>
    <xf numFmtId="41" fontId="5" fillId="0" borderId="0" xfId="2" applyNumberFormat="1" applyFont="1" applyAlignment="1">
      <alignment vertical="center"/>
    </xf>
    <xf numFmtId="41" fontId="2" fillId="0" borderId="0" xfId="2" applyNumberFormat="1" applyFont="1" applyAlignment="1">
      <alignment vertical="center"/>
    </xf>
    <xf numFmtId="0" fontId="12" fillId="0" borderId="0" xfId="2" applyNumberFormat="1" applyFont="1" applyBorder="1" applyAlignment="1">
      <alignment horizontal="center" vertical="center"/>
    </xf>
    <xf numFmtId="0" fontId="13" fillId="0" borderId="0" xfId="2" applyNumberFormat="1" applyFont="1" applyBorder="1" applyAlignment="1">
      <alignment vertical="center"/>
    </xf>
    <xf numFmtId="41" fontId="13" fillId="0" borderId="0" xfId="1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0" borderId="0" xfId="2" applyNumberFormat="1" applyFont="1" applyBorder="1" applyAlignment="1">
      <alignment vertical="center"/>
    </xf>
    <xf numFmtId="0" fontId="17" fillId="0" borderId="0" xfId="2" applyNumberFormat="1" applyFont="1" applyBorder="1" applyAlignment="1">
      <alignment vertical="center"/>
    </xf>
    <xf numFmtId="41" fontId="17" fillId="0" borderId="0" xfId="1" applyNumberFormat="1" applyFont="1" applyBorder="1" applyAlignment="1">
      <alignment vertical="center"/>
    </xf>
    <xf numFmtId="0" fontId="18" fillId="2" borderId="9" xfId="2" applyNumberFormat="1" applyFont="1" applyFill="1" applyBorder="1" applyAlignment="1">
      <alignment horizontal="center" vertical="center" wrapText="1"/>
    </xf>
    <xf numFmtId="0" fontId="18" fillId="2" borderId="10" xfId="2" applyNumberFormat="1" applyFont="1" applyFill="1" applyBorder="1" applyAlignment="1">
      <alignment horizontal="center" vertical="center" wrapText="1"/>
    </xf>
    <xf numFmtId="38" fontId="18" fillId="2" borderId="10" xfId="2" applyNumberFormat="1" applyFont="1" applyFill="1" applyBorder="1" applyAlignment="1">
      <alignment horizontal="center" vertical="center" wrapText="1"/>
    </xf>
    <xf numFmtId="0" fontId="18" fillId="2" borderId="11" xfId="2" applyNumberFormat="1" applyFont="1" applyFill="1" applyBorder="1" applyAlignment="1">
      <alignment horizontal="center" vertical="center" wrapText="1"/>
    </xf>
    <xf numFmtId="41" fontId="18" fillId="0" borderId="12" xfId="1" applyNumberFormat="1" applyFont="1" applyBorder="1" applyAlignment="1">
      <alignment horizontal="right" vertical="center" wrapText="1"/>
    </xf>
    <xf numFmtId="41" fontId="18" fillId="0" borderId="12" xfId="1" applyNumberFormat="1" applyFont="1" applyBorder="1" applyAlignment="1">
      <alignment horizontal="right" vertical="center" wrapText="1"/>
    </xf>
    <xf numFmtId="0" fontId="18" fillId="0" borderId="13" xfId="2" applyNumberFormat="1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 wrapText="1"/>
    </xf>
    <xf numFmtId="0" fontId="13" fillId="0" borderId="15" xfId="2" applyNumberFormat="1" applyFont="1" applyBorder="1" applyAlignment="1">
      <alignment horizontal="center" vertical="center" wrapText="1"/>
    </xf>
    <xf numFmtId="41" fontId="13" fillId="0" borderId="15" xfId="1" applyNumberFormat="1" applyFont="1" applyBorder="1" applyAlignment="1">
      <alignment horizontal="right" vertical="center" wrapText="1"/>
    </xf>
    <xf numFmtId="38" fontId="13" fillId="0" borderId="15" xfId="1" applyNumberFormat="1" applyFont="1" applyBorder="1" applyAlignment="1">
      <alignment horizontal="right" vertical="center" wrapText="1"/>
    </xf>
    <xf numFmtId="0" fontId="13" fillId="0" borderId="16" xfId="2" applyNumberFormat="1" applyFont="1" applyBorder="1" applyAlignment="1">
      <alignment horizontal="left" vertical="center" wrapText="1"/>
    </xf>
    <xf numFmtId="0" fontId="13" fillId="0" borderId="17" xfId="2" applyNumberFormat="1" applyFont="1" applyBorder="1" applyAlignment="1">
      <alignment horizontal="center" vertical="center" wrapText="1"/>
    </xf>
    <xf numFmtId="0" fontId="13" fillId="0" borderId="18" xfId="2" applyNumberFormat="1" applyFont="1" applyBorder="1" applyAlignment="1">
      <alignment horizontal="center" vertical="center" wrapText="1"/>
    </xf>
    <xf numFmtId="41" fontId="13" fillId="0" borderId="18" xfId="1" applyNumberFormat="1" applyFont="1" applyBorder="1" applyAlignment="1">
      <alignment horizontal="right" vertical="center" wrapText="1"/>
    </xf>
    <xf numFmtId="38" fontId="13" fillId="0" borderId="18" xfId="1" applyNumberFormat="1" applyFont="1" applyBorder="1" applyAlignment="1">
      <alignment horizontal="right" vertical="center" wrapText="1"/>
    </xf>
    <xf numFmtId="38" fontId="18" fillId="0" borderId="12" xfId="1" applyNumberFormat="1" applyFont="1" applyBorder="1" applyAlignment="1">
      <alignment horizontal="right" vertical="center" wrapText="1"/>
    </xf>
    <xf numFmtId="38" fontId="13" fillId="0" borderId="15" xfId="1" applyNumberFormat="1" applyFont="1" applyBorder="1" applyAlignment="1">
      <alignment vertical="center" wrapText="1"/>
    </xf>
    <xf numFmtId="0" fontId="13" fillId="0" borderId="16" xfId="2" applyNumberFormat="1" applyFont="1" applyBorder="1" applyAlignment="1">
      <alignment vertical="center" wrapText="1"/>
    </xf>
    <xf numFmtId="0" fontId="15" fillId="0" borderId="4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0" fontId="14" fillId="0" borderId="4" xfId="0" applyNumberFormat="1" applyFont="1" applyBorder="1" applyAlignment="1"/>
    <xf numFmtId="0" fontId="14" fillId="0" borderId="0" xfId="0" applyNumberFormat="1" applyFont="1" applyBorder="1" applyAlignment="1"/>
    <xf numFmtId="0" fontId="14" fillId="0" borderId="5" xfId="0" applyNumberFormat="1" applyFont="1" applyBorder="1" applyAlignment="1"/>
    <xf numFmtId="0" fontId="19" fillId="0" borderId="4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5" xfId="0" applyNumberFormat="1" applyFont="1" applyBorder="1" applyAlignment="1">
      <alignment vertical="center"/>
    </xf>
    <xf numFmtId="0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8" fillId="3" borderId="21" xfId="0" applyNumberFormat="1" applyFont="1" applyFill="1" applyBorder="1" applyAlignment="1">
      <alignment horizontal="center" vertical="center"/>
    </xf>
    <xf numFmtId="41" fontId="20" fillId="0" borderId="22" xfId="1" applyNumberFormat="1" applyFont="1" applyFill="1" applyBorder="1" applyAlignment="1">
      <alignment horizontal="right" vertical="center"/>
    </xf>
    <xf numFmtId="41" fontId="20" fillId="0" borderId="23" xfId="1" applyNumberFormat="1" applyFont="1" applyFill="1" applyBorder="1" applyAlignment="1">
      <alignment horizontal="right" vertical="center"/>
    </xf>
    <xf numFmtId="41" fontId="20" fillId="0" borderId="24" xfId="1" applyNumberFormat="1" applyFont="1" applyFill="1" applyBorder="1" applyAlignment="1">
      <alignment horizontal="right" vertical="center"/>
    </xf>
    <xf numFmtId="41" fontId="20" fillId="0" borderId="24" xfId="1" applyNumberFormat="1" applyFont="1" applyFill="1" applyBorder="1" applyAlignment="1">
      <alignment horizontal="center" vertical="center"/>
    </xf>
    <xf numFmtId="41" fontId="20" fillId="0" borderId="25" xfId="1" applyNumberFormat="1" applyFont="1" applyFill="1" applyBorder="1" applyAlignment="1">
      <alignment horizontal="right" vertical="center"/>
    </xf>
    <xf numFmtId="41" fontId="21" fillId="4" borderId="26" xfId="1" applyNumberFormat="1" applyFont="1" applyFill="1" applyBorder="1" applyAlignment="1">
      <alignment vertical="center"/>
    </xf>
    <xf numFmtId="41" fontId="21" fillId="0" borderId="27" xfId="1" applyNumberFormat="1" applyFont="1" applyBorder="1" applyAlignment="1">
      <alignment vertical="center"/>
    </xf>
    <xf numFmtId="41" fontId="21" fillId="0" borderId="28" xfId="1" applyNumberFormat="1" applyFont="1" applyBorder="1" applyAlignment="1">
      <alignment horizontal="right" vertical="center"/>
    </xf>
    <xf numFmtId="41" fontId="21" fillId="0" borderId="28" xfId="1" applyNumberFormat="1" applyFont="1" applyBorder="1" applyAlignment="1">
      <alignment horizontal="center" vertical="center"/>
    </xf>
    <xf numFmtId="41" fontId="21" fillId="0" borderId="29" xfId="1" applyNumberFormat="1" applyFont="1" applyBorder="1" applyAlignment="1">
      <alignment vertical="center"/>
    </xf>
    <xf numFmtId="176" fontId="21" fillId="0" borderId="4" xfId="1" applyNumberFormat="1" applyFont="1" applyBorder="1" applyAlignment="1">
      <alignment horizontal="left" vertical="center" wrapText="1"/>
    </xf>
    <xf numFmtId="41" fontId="21" fillId="0" borderId="10" xfId="1" applyNumberFormat="1" applyFont="1" applyBorder="1" applyAlignment="1">
      <alignment vertical="center"/>
    </xf>
    <xf numFmtId="41" fontId="21" fillId="0" borderId="3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center" vertical="center"/>
    </xf>
    <xf numFmtId="41" fontId="21" fillId="0" borderId="5" xfId="1" applyNumberFormat="1" applyFont="1" applyBorder="1" applyAlignment="1">
      <alignment vertical="center"/>
    </xf>
    <xf numFmtId="176" fontId="21" fillId="0" borderId="31" xfId="1" applyNumberFormat="1" applyFont="1" applyBorder="1" applyAlignment="1">
      <alignment horizontal="left" vertical="center"/>
    </xf>
    <xf numFmtId="176" fontId="21" fillId="0" borderId="32" xfId="1" applyNumberFormat="1" applyFont="1" applyBorder="1" applyAlignment="1">
      <alignment horizontal="left" vertical="center"/>
    </xf>
    <xf numFmtId="41" fontId="21" fillId="0" borderId="32" xfId="1" applyNumberFormat="1" applyFont="1" applyBorder="1" applyAlignment="1">
      <alignment vertical="center"/>
    </xf>
    <xf numFmtId="41" fontId="21" fillId="0" borderId="31" xfId="1" applyNumberFormat="1" applyFont="1" applyBorder="1" applyAlignment="1">
      <alignment vertical="center"/>
    </xf>
    <xf numFmtId="41" fontId="22" fillId="0" borderId="30" xfId="1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176" fontId="21" fillId="0" borderId="6" xfId="1" applyNumberFormat="1" applyFont="1" applyBorder="1" applyAlignment="1">
      <alignment horizontal="left" vertical="center" wrapText="1"/>
    </xf>
    <xf numFmtId="176" fontId="21" fillId="0" borderId="21" xfId="1" applyNumberFormat="1" applyFont="1" applyBorder="1" applyAlignment="1">
      <alignment horizontal="left" vertical="center"/>
    </xf>
    <xf numFmtId="41" fontId="21" fillId="0" borderId="21" xfId="1" applyNumberFormat="1" applyFont="1" applyBorder="1" applyAlignment="1">
      <alignment vertical="center"/>
    </xf>
    <xf numFmtId="41" fontId="21" fillId="4" borderId="21" xfId="1" applyNumberFormat="1" applyFont="1" applyFill="1" applyBorder="1" applyAlignment="1">
      <alignment vertical="center"/>
    </xf>
    <xf numFmtId="41" fontId="21" fillId="0" borderId="7" xfId="1" applyNumberFormat="1" applyFont="1" applyBorder="1" applyAlignment="1">
      <alignment horizontal="center" vertical="center"/>
    </xf>
    <xf numFmtId="41" fontId="21" fillId="0" borderId="5" xfId="1" applyNumberFormat="1" applyFont="1" applyFill="1" applyBorder="1" applyAlignment="1">
      <alignment vertical="center"/>
    </xf>
    <xf numFmtId="176" fontId="21" fillId="0" borderId="33" xfId="1" applyNumberFormat="1" applyFont="1" applyBorder="1" applyAlignment="1">
      <alignment horizontal="left" vertical="center" wrapText="1"/>
    </xf>
    <xf numFmtId="176" fontId="21" fillId="0" borderId="33" xfId="1" applyNumberFormat="1" applyFont="1" applyBorder="1" applyAlignment="1">
      <alignment horizontal="left" vertical="center"/>
    </xf>
    <xf numFmtId="41" fontId="22" fillId="0" borderId="30" xfId="1" applyNumberFormat="1" applyFont="1" applyBorder="1" applyAlignment="1">
      <alignment horizontal="left" vertical="center"/>
    </xf>
    <xf numFmtId="176" fontId="21" fillId="0" borderId="12" xfId="1" applyNumberFormat="1" applyFont="1" applyBorder="1" applyAlignment="1">
      <alignment horizontal="left" vertical="center"/>
    </xf>
    <xf numFmtId="41" fontId="21" fillId="0" borderId="12" xfId="1" applyNumberFormat="1" applyFont="1" applyBorder="1" applyAlignment="1">
      <alignment vertical="center"/>
    </xf>
    <xf numFmtId="41" fontId="21" fillId="4" borderId="10" xfId="1" applyNumberFormat="1" applyFont="1" applyFill="1" applyBorder="1" applyAlignment="1">
      <alignment vertical="center"/>
    </xf>
    <xf numFmtId="41" fontId="21" fillId="0" borderId="34" xfId="1" applyNumberFormat="1" applyFont="1" applyBorder="1" applyAlignment="1">
      <alignment vertical="center"/>
    </xf>
    <xf numFmtId="41" fontId="21" fillId="0" borderId="2" xfId="1" applyNumberFormat="1" applyFont="1" applyBorder="1" applyAlignment="1">
      <alignment horizontal="right" vertical="center"/>
    </xf>
    <xf numFmtId="41" fontId="21" fillId="0" borderId="2" xfId="1" applyNumberFormat="1" applyFont="1" applyBorder="1" applyAlignment="1">
      <alignment horizontal="center" vertical="center"/>
    </xf>
    <xf numFmtId="41" fontId="21" fillId="0" borderId="3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left" vertical="center"/>
    </xf>
    <xf numFmtId="176" fontId="21" fillId="0" borderId="35" xfId="1" applyNumberFormat="1" applyFont="1" applyBorder="1" applyAlignment="1">
      <alignment horizontal="left" vertical="center"/>
    </xf>
    <xf numFmtId="41" fontId="21" fillId="0" borderId="35" xfId="1" applyNumberFormat="1" applyFont="1" applyBorder="1" applyAlignment="1">
      <alignment vertical="center"/>
    </xf>
    <xf numFmtId="41" fontId="22" fillId="0" borderId="36" xfId="1" applyNumberFormat="1" applyFont="1" applyBorder="1" applyAlignment="1">
      <alignment vertical="center"/>
    </xf>
    <xf numFmtId="41" fontId="21" fillId="0" borderId="37" xfId="1" applyNumberFormat="1" applyFont="1" applyBorder="1" applyAlignment="1">
      <alignment horizontal="right" vertical="center"/>
    </xf>
    <xf numFmtId="41" fontId="21" fillId="0" borderId="37" xfId="1" applyNumberFormat="1" applyFont="1" applyBorder="1" applyAlignment="1">
      <alignment horizontal="center" vertical="center"/>
    </xf>
    <xf numFmtId="176" fontId="21" fillId="0" borderId="20" xfId="1" applyNumberFormat="1" applyFont="1" applyBorder="1" applyAlignment="1">
      <alignment horizontal="left" vertical="center"/>
    </xf>
    <xf numFmtId="176" fontId="21" fillId="0" borderId="20" xfId="1" applyNumberFormat="1" applyFont="1" applyBorder="1" applyAlignment="1">
      <alignment horizontal="left" vertical="center" wrapText="1"/>
    </xf>
    <xf numFmtId="41" fontId="21" fillId="0" borderId="5" xfId="1" applyNumberFormat="1" applyFont="1" applyBorder="1" applyAlignment="1">
      <alignment horizontal="right" vertical="center"/>
    </xf>
    <xf numFmtId="176" fontId="21" fillId="0" borderId="38" xfId="1" applyNumberFormat="1" applyFont="1" applyBorder="1" applyAlignment="1">
      <alignment horizontal="left" vertical="center"/>
    </xf>
    <xf numFmtId="41" fontId="22" fillId="0" borderId="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vertical="center"/>
    </xf>
    <xf numFmtId="41" fontId="14" fillId="0" borderId="0" xfId="1" applyNumberFormat="1" applyFont="1" applyAlignment="1">
      <alignment vertical="center"/>
    </xf>
    <xf numFmtId="41" fontId="21" fillId="0" borderId="15" xfId="1" applyNumberFormat="1" applyFont="1" applyBorder="1" applyAlignment="1">
      <alignment horizontal="center" vertical="center"/>
    </xf>
    <xf numFmtId="178" fontId="20" fillId="0" borderId="22" xfId="1" applyNumberFormat="1" applyFont="1" applyFill="1" applyBorder="1" applyAlignment="1">
      <alignment horizontal="right" vertical="center"/>
    </xf>
    <xf numFmtId="41" fontId="21" fillId="0" borderId="15" xfId="1" applyNumberFormat="1" applyFont="1" applyBorder="1" applyAlignment="1">
      <alignment vertical="center"/>
    </xf>
    <xf numFmtId="41" fontId="21" fillId="0" borderId="15" xfId="1" applyNumberFormat="1" applyFont="1" applyBorder="1" applyAlignment="1">
      <alignment vertical="center" shrinkToFit="1"/>
    </xf>
    <xf numFmtId="41" fontId="21" fillId="4" borderId="26" xfId="1" applyNumberFormat="1" applyFont="1" applyFill="1" applyBorder="1" applyAlignment="1">
      <alignment horizontal="right" vertical="center"/>
    </xf>
    <xf numFmtId="178" fontId="21" fillId="4" borderId="26" xfId="1" applyNumberFormat="1" applyFont="1" applyFill="1" applyBorder="1" applyAlignment="1">
      <alignment vertical="center"/>
    </xf>
    <xf numFmtId="41" fontId="21" fillId="0" borderId="33" xfId="1" applyNumberFormat="1" applyFont="1" applyBorder="1" applyAlignment="1">
      <alignment horizontal="center" vertical="center" wrapText="1"/>
    </xf>
    <xf numFmtId="41" fontId="21" fillId="0" borderId="21" xfId="1" applyNumberFormat="1" applyFont="1" applyBorder="1" applyAlignment="1">
      <alignment horizontal="right" vertical="center"/>
    </xf>
    <xf numFmtId="178" fontId="21" fillId="0" borderId="21" xfId="1" applyNumberFormat="1" applyFont="1" applyBorder="1" applyAlignment="1">
      <alignment vertical="center"/>
    </xf>
    <xf numFmtId="41" fontId="21" fillId="0" borderId="33" xfId="1" applyNumberFormat="1" applyFont="1" applyBorder="1" applyAlignment="1">
      <alignment horizontal="center" vertical="center" shrinkToFit="1"/>
    </xf>
    <xf numFmtId="177" fontId="21" fillId="0" borderId="31" xfId="1" applyNumberFormat="1" applyFont="1" applyBorder="1" applyAlignment="1">
      <alignment horizontal="center" vertical="center" shrinkToFit="1"/>
    </xf>
    <xf numFmtId="177" fontId="21" fillId="0" borderId="31" xfId="1" applyNumberFormat="1" applyFont="1" applyBorder="1" applyAlignment="1">
      <alignment horizontal="left" vertical="center" shrinkToFit="1"/>
    </xf>
    <xf numFmtId="41" fontId="21" fillId="0" borderId="31" xfId="1" applyNumberFormat="1" applyFont="1" applyBorder="1" applyAlignment="1">
      <alignment horizontal="right" vertical="center"/>
    </xf>
    <xf numFmtId="178" fontId="21" fillId="0" borderId="31" xfId="1" applyNumberFormat="1" applyFont="1" applyBorder="1" applyAlignment="1">
      <alignment vertical="center"/>
    </xf>
    <xf numFmtId="41" fontId="21" fillId="0" borderId="12" xfId="1" applyNumberFormat="1" applyFont="1" applyBorder="1" applyAlignment="1">
      <alignment horizontal="right" vertical="center"/>
    </xf>
    <xf numFmtId="41" fontId="21" fillId="0" borderId="33" xfId="1" applyNumberFormat="1" applyFont="1" applyBorder="1" applyAlignment="1">
      <alignment horizontal="left" vertical="center" shrinkToFit="1"/>
    </xf>
    <xf numFmtId="177" fontId="21" fillId="0" borderId="35" xfId="1" applyNumberFormat="1" applyFont="1" applyBorder="1" applyAlignment="1">
      <alignment horizontal="left" vertical="center" shrinkToFit="1"/>
    </xf>
    <xf numFmtId="41" fontId="21" fillId="0" borderId="35" xfId="1" applyNumberFormat="1" applyFont="1" applyBorder="1" applyAlignment="1">
      <alignment horizontal="right" vertical="center"/>
    </xf>
    <xf numFmtId="178" fontId="21" fillId="0" borderId="35" xfId="1" applyNumberFormat="1" applyFont="1" applyBorder="1" applyAlignment="1">
      <alignment vertical="center"/>
    </xf>
    <xf numFmtId="41" fontId="22" fillId="0" borderId="36" xfId="1" applyNumberFormat="1" applyFont="1" applyBorder="1" applyAlignment="1">
      <alignment horizontal="left" vertical="center"/>
    </xf>
    <xf numFmtId="176" fontId="13" fillId="0" borderId="37" xfId="0" applyNumberFormat="1" applyFont="1" applyBorder="1" applyAlignment="1">
      <alignment horizontal="center" vertical="center"/>
    </xf>
    <xf numFmtId="41" fontId="21" fillId="0" borderId="4" xfId="1" applyNumberFormat="1" applyFont="1" applyBorder="1" applyAlignment="1">
      <alignment horizontal="left" vertical="center" shrinkToFit="1"/>
    </xf>
    <xf numFmtId="9" fontId="21" fillId="0" borderId="0" xfId="1" applyNumberFormat="1" applyFont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vertical="center"/>
    </xf>
    <xf numFmtId="177" fontId="21" fillId="0" borderId="12" xfId="1" applyNumberFormat="1" applyFont="1" applyBorder="1" applyAlignment="1">
      <alignment horizontal="left" vertical="center" shrinkToFit="1"/>
    </xf>
    <xf numFmtId="177" fontId="21" fillId="0" borderId="21" xfId="1" applyNumberFormat="1" applyFont="1" applyBorder="1" applyAlignment="1">
      <alignment horizontal="left" vertical="center" shrinkToFit="1"/>
    </xf>
    <xf numFmtId="0" fontId="21" fillId="0" borderId="4" xfId="0" applyNumberFormat="1" applyFont="1" applyBorder="1" applyAlignment="1">
      <alignment horizontal="left" vertical="center" shrinkToFit="1"/>
    </xf>
    <xf numFmtId="41" fontId="21" fillId="0" borderId="39" xfId="1" applyNumberFormat="1" applyFont="1" applyBorder="1" applyAlignment="1">
      <alignment horizontal="right" vertical="center"/>
    </xf>
    <xf numFmtId="41" fontId="21" fillId="0" borderId="39" xfId="1" applyNumberFormat="1" applyFont="1" applyBorder="1" applyAlignment="1">
      <alignment vertical="center"/>
    </xf>
    <xf numFmtId="41" fontId="21" fillId="0" borderId="36" xfId="1" applyNumberFormat="1" applyFont="1" applyBorder="1" applyAlignment="1">
      <alignment vertical="center"/>
    </xf>
    <xf numFmtId="41" fontId="21" fillId="0" borderId="31" xfId="1" applyNumberFormat="1" applyFont="1" applyFill="1" applyBorder="1" applyAlignment="1">
      <alignment horizontal="right" vertical="center"/>
    </xf>
    <xf numFmtId="41" fontId="21" fillId="0" borderId="30" xfId="1" applyNumberFormat="1" applyFont="1" applyFill="1" applyBorder="1" applyAlignment="1">
      <alignment horizontal="right" vertical="center"/>
    </xf>
    <xf numFmtId="0" fontId="21" fillId="0" borderId="15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1" fillId="0" borderId="37" xfId="0" applyNumberFormat="1" applyFont="1" applyBorder="1" applyAlignment="1">
      <alignment horizontal="right" vertical="center"/>
    </xf>
    <xf numFmtId="41" fontId="21" fillId="0" borderId="37" xfId="0" applyNumberFormat="1" applyFont="1" applyBorder="1" applyAlignment="1">
      <alignment horizontal="center" vertical="center"/>
    </xf>
    <xf numFmtId="0" fontId="21" fillId="0" borderId="40" xfId="0" applyNumberFormat="1" applyFont="1" applyBorder="1" applyAlignment="1">
      <alignment horizontal="left" vertical="center" shrinkToFit="1"/>
    </xf>
    <xf numFmtId="41" fontId="21" fillId="4" borderId="21" xfId="1" applyNumberFormat="1" applyFont="1" applyFill="1" applyBorder="1" applyAlignment="1">
      <alignment horizontal="right" vertical="center"/>
    </xf>
    <xf numFmtId="41" fontId="21" fillId="0" borderId="10" xfId="1" applyNumberFormat="1" applyFont="1" applyBorder="1" applyAlignment="1">
      <alignment horizontal="right" vertical="center"/>
    </xf>
    <xf numFmtId="0" fontId="21" fillId="0" borderId="33" xfId="0" applyNumberFormat="1" applyFont="1" applyBorder="1" applyAlignment="1">
      <alignment horizontal="left" vertical="center" shrinkToFit="1"/>
    </xf>
    <xf numFmtId="0" fontId="21" fillId="0" borderId="20" xfId="0" applyNumberFormat="1" applyFont="1" applyBorder="1" applyAlignment="1">
      <alignment horizontal="left" vertical="center" shrinkToFit="1"/>
    </xf>
    <xf numFmtId="0" fontId="22" fillId="0" borderId="37" xfId="0" applyNumberFormat="1" applyFont="1" applyBorder="1" applyAlignment="1">
      <alignment vertical="center"/>
    </xf>
    <xf numFmtId="0" fontId="21" fillId="0" borderId="37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1" fillId="0" borderId="31" xfId="0" applyNumberFormat="1" applyFont="1" applyBorder="1" applyAlignment="1">
      <alignment horizontal="left" vertical="center" shrinkToFit="1"/>
    </xf>
    <xf numFmtId="0" fontId="21" fillId="0" borderId="2" xfId="0" applyNumberFormat="1" applyFont="1" applyBorder="1" applyAlignment="1">
      <alignment vertical="center"/>
    </xf>
    <xf numFmtId="0" fontId="21" fillId="0" borderId="2" xfId="0" applyNumberFormat="1" applyFont="1" applyBorder="1" applyAlignment="1">
      <alignment horizontal="center" vertical="center"/>
    </xf>
    <xf numFmtId="0" fontId="22" fillId="0" borderId="34" xfId="0" applyNumberFormat="1" applyFont="1" applyBorder="1" applyAlignment="1">
      <alignment vertical="center"/>
    </xf>
    <xf numFmtId="0" fontId="21" fillId="0" borderId="12" xfId="0" applyNumberFormat="1" applyFont="1" applyBorder="1" applyAlignment="1">
      <alignment horizontal="left" vertical="center" shrinkToFit="1"/>
    </xf>
    <xf numFmtId="0" fontId="21" fillId="0" borderId="41" xfId="0" applyNumberFormat="1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left" vertical="center" shrinkToFit="1"/>
    </xf>
    <xf numFmtId="41" fontId="21" fillId="0" borderId="20" xfId="1" applyNumberFormat="1" applyFont="1" applyBorder="1" applyAlignment="1">
      <alignment horizontal="left" vertical="center" shrinkToFit="1"/>
    </xf>
    <xf numFmtId="0" fontId="21" fillId="0" borderId="21" xfId="0" applyNumberFormat="1" applyFont="1" applyBorder="1" applyAlignment="1">
      <alignment horizontal="left" vertical="center" shrinkToFit="1"/>
    </xf>
    <xf numFmtId="0" fontId="21" fillId="0" borderId="38" xfId="0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vertical="center" shrinkToFit="1"/>
    </xf>
    <xf numFmtId="0" fontId="21" fillId="0" borderId="41" xfId="0" applyNumberFormat="1" applyFont="1" applyBorder="1" applyAlignment="1">
      <alignment horizontal="right" vertical="center"/>
    </xf>
    <xf numFmtId="0" fontId="21" fillId="0" borderId="42" xfId="0" applyNumberFormat="1" applyFont="1" applyBorder="1" applyAlignment="1">
      <alignment vertical="center"/>
    </xf>
    <xf numFmtId="41" fontId="21" fillId="0" borderId="42" xfId="1" applyNumberFormat="1" applyFont="1" applyBorder="1" applyAlignment="1">
      <alignment horizontal="right" vertical="center"/>
    </xf>
    <xf numFmtId="41" fontId="21" fillId="0" borderId="41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left" vertical="center"/>
    </xf>
    <xf numFmtId="178" fontId="22" fillId="5" borderId="5" xfId="0" applyNumberFormat="1" applyFont="1" applyFill="1" applyBorder="1" applyAlignment="1">
      <alignment horizontal="right" vertical="center"/>
    </xf>
    <xf numFmtId="41" fontId="21" fillId="0" borderId="42" xfId="1" applyNumberFormat="1" applyFont="1" applyBorder="1" applyAlignment="1">
      <alignment vertical="center"/>
    </xf>
    <xf numFmtId="41" fontId="21" fillId="0" borderId="41" xfId="1" applyNumberFormat="1" applyFont="1" applyBorder="1" applyAlignment="1">
      <alignment horizontal="center" vertical="center"/>
    </xf>
    <xf numFmtId="41" fontId="21" fillId="0" borderId="43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41" xfId="1" applyNumberFormat="1" applyFont="1" applyBorder="1" applyAlignment="1">
      <alignment horizontal="right" vertical="center"/>
    </xf>
    <xf numFmtId="0" fontId="18" fillId="3" borderId="21" xfId="0" applyNumberFormat="1" applyFont="1" applyFill="1" applyBorder="1" applyAlignment="1">
      <alignment horizontal="center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3" fillId="0" borderId="14" xfId="2" applyNumberFormat="1" applyFont="1" applyBorder="1" applyAlignment="1">
      <alignment horizontal="center" vertical="center" wrapText="1"/>
    </xf>
    <xf numFmtId="41" fontId="21" fillId="0" borderId="44" xfId="1" applyNumberFormat="1" applyFont="1" applyBorder="1" applyAlignment="1">
      <alignment horizontal="center" vertical="center"/>
    </xf>
    <xf numFmtId="41" fontId="21" fillId="0" borderId="44" xfId="1" applyNumberFormat="1" applyFont="1" applyBorder="1" applyAlignment="1">
      <alignment vertical="center"/>
    </xf>
    <xf numFmtId="41" fontId="21" fillId="6" borderId="44" xfId="1" applyNumberFormat="1" applyFont="1" applyFill="1" applyBorder="1" applyAlignment="1">
      <alignment vertical="center"/>
    </xf>
    <xf numFmtId="41" fontId="21" fillId="0" borderId="44" xfId="1" applyNumberFormat="1" applyFont="1" applyFill="1" applyBorder="1" applyAlignment="1">
      <alignment vertical="center"/>
    </xf>
    <xf numFmtId="178" fontId="21" fillId="0" borderId="5" xfId="0" applyNumberFormat="1" applyFont="1" applyFill="1" applyBorder="1" applyAlignment="1">
      <alignment horizontal="right" vertical="center"/>
    </xf>
    <xf numFmtId="178" fontId="22" fillId="5" borderId="45" xfId="0" applyNumberFormat="1" applyFont="1" applyFill="1" applyBorder="1" applyAlignment="1">
      <alignment horizontal="right" vertical="center"/>
    </xf>
    <xf numFmtId="178" fontId="21" fillId="7" borderId="5" xfId="0" applyNumberFormat="1" applyFont="1" applyFill="1" applyBorder="1" applyAlignment="1">
      <alignment horizontal="right" vertical="center"/>
    </xf>
    <xf numFmtId="41" fontId="21" fillId="0" borderId="45" xfId="1" applyNumberFormat="1" applyFont="1" applyBorder="1" applyAlignment="1">
      <alignment vertical="center"/>
    </xf>
    <xf numFmtId="41" fontId="21" fillId="6" borderId="5" xfId="1" applyNumberFormat="1" applyFont="1" applyFill="1" applyBorder="1" applyAlignment="1">
      <alignment vertical="center"/>
    </xf>
    <xf numFmtId="41" fontId="21" fillId="6" borderId="5" xfId="0" applyNumberFormat="1" applyFont="1" applyFill="1" applyBorder="1" applyAlignment="1">
      <alignment vertical="center"/>
    </xf>
    <xf numFmtId="41" fontId="21" fillId="0" borderId="5" xfId="0" applyNumberFormat="1" applyFont="1" applyBorder="1" applyAlignment="1">
      <alignment vertical="center"/>
    </xf>
    <xf numFmtId="0" fontId="21" fillId="0" borderId="5" xfId="0" applyNumberFormat="1" applyFont="1" applyBorder="1" applyAlignment="1">
      <alignment vertical="center"/>
    </xf>
    <xf numFmtId="0" fontId="21" fillId="0" borderId="3" xfId="0" applyNumberFormat="1" applyFont="1" applyBorder="1" applyAlignment="1">
      <alignment vertical="center"/>
    </xf>
    <xf numFmtId="178" fontId="22" fillId="5" borderId="3" xfId="0" applyNumberFormat="1" applyFont="1" applyFill="1" applyBorder="1" applyAlignment="1">
      <alignment horizontal="right" vertical="center"/>
    </xf>
    <xf numFmtId="0" fontId="21" fillId="0" borderId="43" xfId="0" applyNumberFormat="1" applyFont="1" applyBorder="1" applyAlignment="1">
      <alignment vertical="center"/>
    </xf>
    <xf numFmtId="178" fontId="21" fillId="0" borderId="43" xfId="0" applyNumberFormat="1" applyFont="1" applyFill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3" fillId="0" borderId="15" xfId="1" applyNumberFormat="1" applyFont="1" applyBorder="1" applyAlignment="1">
      <alignment vertical="center"/>
    </xf>
    <xf numFmtId="41" fontId="21" fillId="0" borderId="46" xfId="1" applyNumberFormat="1" applyFont="1" applyBorder="1" applyAlignment="1">
      <alignment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8" borderId="15" xfId="1" applyNumberFormat="1" applyFont="1" applyFill="1" applyBorder="1" applyAlignment="1">
      <alignment horizontal="center" vertical="center"/>
    </xf>
    <xf numFmtId="41" fontId="21" fillId="8" borderId="15" xfId="1" applyNumberFormat="1" applyFont="1" applyFill="1" applyBorder="1" applyAlignment="1">
      <alignment vertical="center"/>
    </xf>
    <xf numFmtId="41" fontId="21" fillId="8" borderId="0" xfId="1" applyNumberFormat="1" applyFont="1" applyFill="1" applyBorder="1" applyAlignment="1">
      <alignment vertical="center" shrinkToFit="1"/>
    </xf>
    <xf numFmtId="41" fontId="21" fillId="0" borderId="4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41" fontId="21" fillId="0" borderId="5" xfId="0" applyNumberFormat="1" applyFont="1" applyFill="1" applyBorder="1" applyAlignment="1">
      <alignment vertical="center"/>
    </xf>
    <xf numFmtId="41" fontId="21" fillId="0" borderId="44" xfId="1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41" fontId="21" fillId="5" borderId="5" xfId="1" applyNumberFormat="1" applyFont="1" applyFill="1" applyBorder="1" applyAlignment="1">
      <alignment vertical="center"/>
    </xf>
    <xf numFmtId="0" fontId="21" fillId="0" borderId="47" xfId="0" applyNumberFormat="1" applyFont="1" applyBorder="1" applyAlignment="1">
      <alignment horizontal="left" vertical="center" shrinkToFit="1"/>
    </xf>
    <xf numFmtId="0" fontId="21" fillId="0" borderId="48" xfId="0" applyNumberFormat="1" applyFont="1" applyBorder="1" applyAlignment="1">
      <alignment horizontal="left" vertical="center" shrinkToFit="1"/>
    </xf>
    <xf numFmtId="0" fontId="21" fillId="0" borderId="6" xfId="0" applyNumberFormat="1" applyFont="1" applyBorder="1" applyAlignment="1">
      <alignment horizontal="left" vertical="center" shrinkToFit="1"/>
    </xf>
    <xf numFmtId="41" fontId="21" fillId="0" borderId="12" xfId="0" applyNumberFormat="1" applyFont="1" applyFill="1" applyBorder="1" applyAlignment="1">
      <alignment vertical="center" shrinkToFit="1"/>
    </xf>
    <xf numFmtId="0" fontId="21" fillId="0" borderId="33" xfId="0" applyNumberFormat="1" applyFont="1" applyFill="1" applyBorder="1" applyAlignment="1">
      <alignment horizontal="left" vertical="center" shrinkToFit="1"/>
    </xf>
    <xf numFmtId="41" fontId="21" fillId="4" borderId="10" xfId="1" applyNumberFormat="1" applyFont="1" applyFill="1" applyBorder="1" applyAlignment="1">
      <alignment horizontal="right" vertical="center"/>
    </xf>
    <xf numFmtId="0" fontId="21" fillId="0" borderId="34" xfId="0" applyNumberFormat="1" applyFont="1" applyBorder="1" applyAlignment="1">
      <alignment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21" fillId="0" borderId="5" xfId="1" applyNumberFormat="1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top" shrinkToFit="1"/>
    </xf>
    <xf numFmtId="41" fontId="21" fillId="0" borderId="30" xfId="1" applyNumberFormat="1" applyFont="1" applyBorder="1" applyAlignment="1">
      <alignment horizontal="right" vertical="center"/>
    </xf>
    <xf numFmtId="0" fontId="1" fillId="0" borderId="0" xfId="2" applyNumberFormat="1" applyFont="1"/>
    <xf numFmtId="0" fontId="1" fillId="0" borderId="0" xfId="2" applyNumberFormat="1" applyFont="1" applyAlignment="1">
      <alignment horizontal="center"/>
    </xf>
    <xf numFmtId="0" fontId="1" fillId="0" borderId="0" xfId="2" applyNumberFormat="1" applyFont="1" applyAlignment="1">
      <alignment shrinkToFit="1"/>
    </xf>
    <xf numFmtId="0" fontId="2" fillId="0" borderId="0" xfId="2" applyNumberFormat="1" applyFont="1"/>
    <xf numFmtId="0" fontId="2" fillId="0" borderId="0" xfId="2" applyNumberFormat="1" applyFont="1" applyAlignment="1">
      <alignment shrinkToFit="1"/>
    </xf>
    <xf numFmtId="0" fontId="2" fillId="0" borderId="0" xfId="2" applyNumberFormat="1" applyFont="1" applyAlignment="1">
      <alignment horizontal="center"/>
    </xf>
    <xf numFmtId="0" fontId="2" fillId="0" borderId="0" xfId="2" applyNumberFormat="1" applyFont="1" applyFill="1"/>
    <xf numFmtId="0" fontId="2" fillId="0" borderId="0" xfId="2" applyNumberFormat="1" applyFont="1" applyFill="1" applyAlignment="1">
      <alignment horizontal="center"/>
    </xf>
    <xf numFmtId="0" fontId="2" fillId="0" borderId="0" xfId="2" applyNumberFormat="1" applyFont="1" applyFill="1" applyAlignment="1">
      <alignment shrinkToFit="1"/>
    </xf>
    <xf numFmtId="0" fontId="2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vertical="center" shrinkToFit="1"/>
    </xf>
    <xf numFmtId="41" fontId="2" fillId="0" borderId="0" xfId="2" applyNumberFormat="1" applyFont="1"/>
    <xf numFmtId="0" fontId="2" fillId="0" borderId="0" xfId="2" applyNumberFormat="1" applyFont="1" applyAlignment="1">
      <alignment vertical="center"/>
    </xf>
    <xf numFmtId="41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shrinkToFit="1"/>
    </xf>
    <xf numFmtId="41" fontId="2" fillId="6" borderId="0" xfId="1" applyNumberFormat="1" applyFont="1" applyFill="1" applyBorder="1" applyAlignment="1">
      <alignment vertical="center" shrinkToFit="1"/>
    </xf>
    <xf numFmtId="0" fontId="2" fillId="6" borderId="0" xfId="2" applyNumberFormat="1" applyFont="1" applyFill="1" applyBorder="1" applyAlignment="1">
      <alignment vertical="center" shrinkToFit="1"/>
    </xf>
    <xf numFmtId="0" fontId="2" fillId="6" borderId="0" xfId="2" applyNumberFormat="1" applyFont="1" applyFill="1" applyBorder="1" applyAlignment="1">
      <alignment vertical="center"/>
    </xf>
    <xf numFmtId="41" fontId="2" fillId="9" borderId="15" xfId="1" applyNumberFormat="1" applyFont="1" applyFill="1" applyBorder="1" applyAlignment="1">
      <alignment horizontal="center" vertical="center" shrinkToFit="1"/>
    </xf>
    <xf numFmtId="0" fontId="2" fillId="9" borderId="15" xfId="2" applyNumberFormat="1" applyFont="1" applyFill="1" applyBorder="1" applyAlignment="1">
      <alignment horizontal="left" vertical="center" shrinkToFit="1"/>
    </xf>
    <xf numFmtId="0" fontId="2" fillId="9" borderId="49" xfId="2" applyNumberFormat="1" applyFont="1" applyFill="1" applyBorder="1" applyAlignment="1">
      <alignment horizontal="left" vertical="center" shrinkToFit="1"/>
    </xf>
    <xf numFmtId="0" fontId="2" fillId="9" borderId="50" xfId="2" applyNumberFormat="1" applyFont="1" applyFill="1" applyBorder="1" applyAlignment="1">
      <alignment vertical="center"/>
    </xf>
    <xf numFmtId="41" fontId="2" fillId="0" borderId="51" xfId="1" applyNumberFormat="1" applyFont="1" applyFill="1" applyBorder="1" applyAlignment="1">
      <alignment horizontal="center" vertical="center" shrinkToFit="1"/>
    </xf>
    <xf numFmtId="0" fontId="2" fillId="0" borderId="51" xfId="2" applyNumberFormat="1" applyFont="1" applyFill="1" applyBorder="1" applyAlignment="1">
      <alignment vertical="center" shrinkToFit="1"/>
    </xf>
    <xf numFmtId="0" fontId="2" fillId="0" borderId="31" xfId="2" applyNumberFormat="1" applyFont="1" applyFill="1" applyBorder="1" applyAlignment="1">
      <alignment vertical="center" shrinkToFit="1"/>
    </xf>
    <xf numFmtId="0" fontId="2" fillId="0" borderId="33" xfId="2" applyNumberFormat="1" applyFont="1" applyFill="1" applyBorder="1" applyAlignment="1">
      <alignment vertical="center"/>
    </xf>
    <xf numFmtId="41" fontId="2" fillId="6" borderId="0" xfId="1" applyNumberFormat="1" applyFont="1" applyFill="1" applyBorder="1" applyAlignment="1">
      <alignment horizontal="center" vertical="center" shrinkToFit="1"/>
    </xf>
    <xf numFmtId="0" fontId="2" fillId="6" borderId="0" xfId="2" applyNumberFormat="1" applyFont="1" applyFill="1" applyBorder="1" applyAlignment="1">
      <alignment horizontal="center" vertical="center" shrinkToFit="1"/>
    </xf>
    <xf numFmtId="41" fontId="2" fillId="0" borderId="52" xfId="1" applyNumberFormat="1" applyFont="1" applyFill="1" applyBorder="1" applyAlignment="1">
      <alignment horizontal="center" vertical="center" shrinkToFit="1"/>
    </xf>
    <xf numFmtId="0" fontId="2" fillId="0" borderId="52" xfId="2" applyNumberFormat="1" applyFont="1" applyFill="1" applyBorder="1" applyAlignment="1">
      <alignment vertical="center" shrinkToFit="1"/>
    </xf>
    <xf numFmtId="0" fontId="2" fillId="0" borderId="12" xfId="2" applyNumberFormat="1" applyFont="1" applyFill="1" applyBorder="1" applyAlignment="1">
      <alignment vertical="center" shrinkToFit="1"/>
    </xf>
    <xf numFmtId="41" fontId="2" fillId="0" borderId="0" xfId="2" applyNumberFormat="1" applyFont="1" applyFill="1" applyAlignment="1">
      <alignment vertical="center"/>
    </xf>
    <xf numFmtId="41" fontId="2" fillId="0" borderId="0" xfId="2" applyNumberFormat="1" applyFont="1" applyFill="1" applyAlignment="1">
      <alignment vertical="center" shrinkToFit="1"/>
    </xf>
    <xf numFmtId="41" fontId="2" fillId="0" borderId="0" xfId="1" applyNumberFormat="1" applyFont="1" applyBorder="1" applyAlignment="1">
      <alignment vertical="center" shrinkToFit="1"/>
    </xf>
    <xf numFmtId="0" fontId="2" fillId="0" borderId="0" xfId="2" applyNumberFormat="1" applyFont="1" applyBorder="1" applyAlignment="1">
      <alignment vertical="center" shrinkToFit="1"/>
    </xf>
    <xf numFmtId="0" fontId="2" fillId="0" borderId="0" xfId="2" applyNumberFormat="1" applyFont="1" applyBorder="1" applyAlignment="1">
      <alignment vertical="center"/>
    </xf>
    <xf numFmtId="41" fontId="2" fillId="0" borderId="53" xfId="1" applyNumberFormat="1" applyFont="1" applyFill="1" applyBorder="1" applyAlignment="1">
      <alignment horizontal="center" vertical="center" shrinkToFit="1"/>
    </xf>
    <xf numFmtId="0" fontId="2" fillId="0" borderId="53" xfId="2" applyNumberFormat="1" applyFont="1" applyFill="1" applyBorder="1" applyAlignment="1">
      <alignment vertical="center" shrinkToFit="1"/>
    </xf>
    <xf numFmtId="0" fontId="2" fillId="6" borderId="0" xfId="2" applyNumberFormat="1" applyFont="1" applyFill="1" applyAlignment="1">
      <alignment vertical="center"/>
    </xf>
    <xf numFmtId="0" fontId="2" fillId="9" borderId="44" xfId="2" applyNumberFormat="1" applyFont="1" applyFill="1" applyBorder="1" applyAlignment="1">
      <alignment horizontal="center" vertical="center" shrinkToFit="1"/>
    </xf>
    <xf numFmtId="0" fontId="2" fillId="9" borderId="49" xfId="2" applyNumberFormat="1" applyFont="1" applyFill="1" applyBorder="1" applyAlignment="1">
      <alignment horizontal="center" vertical="center" shrinkToFit="1"/>
    </xf>
    <xf numFmtId="0" fontId="2" fillId="0" borderId="54" xfId="2" applyNumberFormat="1" applyFont="1" applyFill="1" applyBorder="1" applyAlignment="1">
      <alignment vertical="center"/>
    </xf>
    <xf numFmtId="178" fontId="2" fillId="0" borderId="55" xfId="1" applyNumberFormat="1" applyFont="1" applyFill="1" applyBorder="1" applyAlignment="1">
      <alignment horizontal="right" vertical="center" shrinkToFit="1"/>
    </xf>
    <xf numFmtId="178" fontId="2" fillId="0" borderId="21" xfId="1" applyNumberFormat="1" applyFont="1" applyFill="1" applyBorder="1" applyAlignment="1">
      <alignment horizontal="right" vertical="center" shrinkToFit="1"/>
    </xf>
    <xf numFmtId="0" fontId="2" fillId="0" borderId="21" xfId="2" applyNumberFormat="1" applyFont="1" applyFill="1" applyBorder="1" applyAlignment="1">
      <alignment vertical="center" shrinkToFit="1"/>
    </xf>
    <xf numFmtId="0" fontId="2" fillId="0" borderId="21" xfId="2" applyNumberFormat="1" applyFont="1" applyFill="1" applyBorder="1" applyAlignment="1">
      <alignment vertical="center"/>
    </xf>
    <xf numFmtId="0" fontId="2" fillId="0" borderId="20" xfId="2" applyNumberFormat="1" applyFont="1" applyFill="1" applyBorder="1" applyAlignment="1">
      <alignment vertical="center"/>
    </xf>
    <xf numFmtId="178" fontId="2" fillId="0" borderId="56" xfId="1" applyNumberFormat="1" applyFont="1" applyFill="1" applyBorder="1" applyAlignment="1">
      <alignment horizontal="right" vertical="center" shrinkToFit="1"/>
    </xf>
    <xf numFmtId="178" fontId="2" fillId="0" borderId="51" xfId="1" applyNumberFormat="1" applyFont="1" applyFill="1" applyBorder="1" applyAlignment="1">
      <alignment horizontal="right" vertical="center" shrinkToFit="1"/>
    </xf>
    <xf numFmtId="0" fontId="2" fillId="0" borderId="31" xfId="2" applyNumberFormat="1" applyFont="1" applyFill="1" applyBorder="1" applyAlignment="1">
      <alignment vertical="center"/>
    </xf>
    <xf numFmtId="178" fontId="2" fillId="0" borderId="57" xfId="1" applyNumberFormat="1" applyFont="1" applyFill="1" applyBorder="1" applyAlignment="1">
      <alignment horizontal="right" vertical="center" shrinkToFit="1"/>
    </xf>
    <xf numFmtId="178" fontId="2" fillId="0" borderId="35" xfId="1" applyNumberFormat="1" applyFont="1" applyFill="1" applyBorder="1" applyAlignment="1">
      <alignment horizontal="right" vertical="center" shrinkToFit="1"/>
    </xf>
    <xf numFmtId="0" fontId="2" fillId="0" borderId="35" xfId="2" applyNumberFormat="1" applyFont="1" applyFill="1" applyBorder="1" applyAlignment="1">
      <alignment vertical="center" shrinkToFit="1"/>
    </xf>
    <xf numFmtId="0" fontId="2" fillId="9" borderId="44" xfId="2" applyNumberFormat="1" applyFont="1" applyFill="1" applyBorder="1" applyAlignment="1">
      <alignment horizontal="center" vertical="center"/>
    </xf>
    <xf numFmtId="0" fontId="2" fillId="9" borderId="49" xfId="2" applyNumberFormat="1" applyFont="1" applyFill="1" applyBorder="1" applyAlignment="1">
      <alignment horizontal="center" vertical="center"/>
    </xf>
    <xf numFmtId="178" fontId="2" fillId="9" borderId="13" xfId="1" applyNumberFormat="1" applyFont="1" applyFill="1" applyBorder="1" applyAlignment="1">
      <alignment horizontal="right" vertical="center" shrinkToFit="1"/>
    </xf>
    <xf numFmtId="178" fontId="2" fillId="9" borderId="15" xfId="1" applyNumberFormat="1" applyFont="1" applyFill="1" applyBorder="1" applyAlignment="1">
      <alignment horizontal="right" vertical="center" shrinkToFit="1"/>
    </xf>
    <xf numFmtId="0" fontId="2" fillId="9" borderId="15" xfId="2" applyNumberFormat="1" applyFont="1" applyFill="1" applyBorder="1" applyAlignment="1">
      <alignment horizontal="center" vertical="center" shrinkToFit="1"/>
    </xf>
    <xf numFmtId="0" fontId="2" fillId="9" borderId="35" xfId="2" applyNumberFormat="1" applyFont="1" applyFill="1" applyBorder="1" applyAlignment="1">
      <alignment vertical="center"/>
    </xf>
    <xf numFmtId="0" fontId="2" fillId="0" borderId="58" xfId="2" applyNumberFormat="1" applyFont="1" applyFill="1" applyBorder="1" applyAlignment="1">
      <alignment vertical="center" shrinkToFit="1"/>
    </xf>
    <xf numFmtId="0" fontId="2" fillId="0" borderId="4" xfId="2" applyNumberFormat="1" applyFont="1" applyFill="1" applyBorder="1" applyAlignment="1">
      <alignment vertical="center"/>
    </xf>
    <xf numFmtId="0" fontId="2" fillId="0" borderId="12" xfId="2" applyNumberFormat="1" applyFont="1" applyFill="1" applyBorder="1" applyAlignment="1">
      <alignment vertical="center"/>
    </xf>
    <xf numFmtId="0" fontId="2" fillId="0" borderId="59" xfId="2" applyNumberFormat="1" applyFont="1" applyFill="1" applyBorder="1" applyAlignment="1">
      <alignment vertical="center" shrinkToFit="1"/>
    </xf>
    <xf numFmtId="178" fontId="2" fillId="0" borderId="60" xfId="1" applyNumberFormat="1" applyFont="1" applyFill="1" applyBorder="1" applyAlignment="1">
      <alignment horizontal="right" vertical="center" shrinkToFit="1"/>
    </xf>
    <xf numFmtId="178" fontId="2" fillId="0" borderId="52" xfId="1" applyNumberFormat="1" applyFont="1" applyFill="1" applyBorder="1" applyAlignment="1">
      <alignment horizontal="right" vertical="center" shrinkToFit="1"/>
    </xf>
    <xf numFmtId="0" fontId="2" fillId="0" borderId="61" xfId="2" applyNumberFormat="1" applyFont="1" applyFill="1" applyBorder="1" applyAlignment="1">
      <alignment vertical="center" shrinkToFit="1"/>
    </xf>
    <xf numFmtId="41" fontId="2" fillId="0" borderId="62" xfId="1" applyNumberFormat="1" applyFont="1" applyFill="1" applyBorder="1" applyAlignment="1">
      <alignment horizontal="center" vertical="center" shrinkToFit="1"/>
    </xf>
    <xf numFmtId="0" fontId="2" fillId="0" borderId="63" xfId="2" applyNumberFormat="1" applyFont="1" applyFill="1" applyBorder="1" applyAlignment="1">
      <alignment vertical="center" shrinkToFit="1"/>
    </xf>
    <xf numFmtId="178" fontId="2" fillId="0" borderId="13" xfId="1" applyNumberFormat="1" applyFont="1" applyFill="1" applyBorder="1" applyAlignment="1">
      <alignment horizontal="right" vertical="center" shrinkToFit="1"/>
    </xf>
    <xf numFmtId="178" fontId="2" fillId="0" borderId="15" xfId="1" applyNumberFormat="1" applyFont="1" applyFill="1" applyBorder="1" applyAlignment="1">
      <alignment horizontal="right" vertical="center" shrinkToFit="1"/>
    </xf>
    <xf numFmtId="0" fontId="2" fillId="0" borderId="15" xfId="2" applyNumberFormat="1" applyFont="1" applyFill="1" applyBorder="1" applyAlignment="1">
      <alignment vertical="center" shrinkToFit="1"/>
    </xf>
    <xf numFmtId="41" fontId="2" fillId="9" borderId="12" xfId="1" applyNumberFormat="1" applyFont="1" applyFill="1" applyBorder="1" applyAlignment="1">
      <alignment horizontal="center" vertical="center" shrinkToFit="1"/>
    </xf>
    <xf numFmtId="0" fontId="2" fillId="9" borderId="4" xfId="2" applyNumberFormat="1" applyFont="1" applyFill="1" applyBorder="1" applyAlignment="1">
      <alignment vertical="center"/>
    </xf>
    <xf numFmtId="41" fontId="2" fillId="0" borderId="0" xfId="1" applyNumberFormat="1" applyFont="1" applyAlignment="1">
      <alignment vertical="center" shrinkToFit="1"/>
    </xf>
    <xf numFmtId="41" fontId="2" fillId="9" borderId="39" xfId="1" applyNumberFormat="1" applyFont="1" applyFill="1" applyBorder="1" applyAlignment="1">
      <alignment horizontal="center" vertical="center" shrinkToFit="1"/>
    </xf>
    <xf numFmtId="178" fontId="2" fillId="9" borderId="12" xfId="1" applyNumberFormat="1" applyFont="1" applyFill="1" applyBorder="1" applyAlignment="1">
      <alignment horizontal="right" vertical="center" shrinkToFit="1"/>
    </xf>
    <xf numFmtId="0" fontId="2" fillId="3" borderId="21" xfId="2" applyNumberFormat="1" applyFont="1" applyFill="1" applyBorder="1" applyAlignment="1">
      <alignment horizontal="center" vertical="center" shrinkToFit="1"/>
    </xf>
    <xf numFmtId="0" fontId="2" fillId="3" borderId="20" xfId="2" applyNumberFormat="1" applyFont="1" applyFill="1" applyBorder="1" applyAlignment="1">
      <alignment horizontal="center" vertical="center"/>
    </xf>
    <xf numFmtId="0" fontId="2" fillId="3" borderId="18" xfId="2" applyNumberFormat="1" applyFont="1" applyFill="1" applyBorder="1" applyAlignment="1">
      <alignment horizontal="center" vertical="center" shrinkToFit="1"/>
    </xf>
    <xf numFmtId="0" fontId="2" fillId="3" borderId="18" xfId="2" applyNumberFormat="1" applyFont="1" applyFill="1" applyBorder="1" applyAlignment="1">
      <alignment horizontal="center" vertical="center"/>
    </xf>
    <xf numFmtId="0" fontId="2" fillId="3" borderId="17" xfId="2" applyNumberFormat="1" applyFont="1" applyFill="1" applyBorder="1" applyAlignment="1">
      <alignment horizontal="center" vertical="center"/>
    </xf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178" fontId="7" fillId="0" borderId="0" xfId="2" applyNumberFormat="1" applyFont="1"/>
    <xf numFmtId="0" fontId="7" fillId="0" borderId="0" xfId="2" applyNumberFormat="1" applyFont="1" applyAlignment="1">
      <alignment shrinkToFit="1"/>
    </xf>
    <xf numFmtId="41" fontId="7" fillId="0" borderId="0" xfId="2" applyNumberFormat="1" applyFont="1"/>
    <xf numFmtId="178" fontId="2" fillId="0" borderId="31" xfId="1" applyNumberFormat="1" applyFont="1" applyFill="1" applyBorder="1" applyAlignment="1">
      <alignment horizontal="right" vertical="center" shrinkToFit="1"/>
    </xf>
    <xf numFmtId="178" fontId="2" fillId="0" borderId="60" xfId="1" applyNumberFormat="1" applyFont="1" applyFill="1" applyBorder="1" applyAlignment="1">
      <alignment horizontal="right" vertical="center" shrinkToFit="1"/>
    </xf>
    <xf numFmtId="41" fontId="2" fillId="9" borderId="35" xfId="1" applyNumberFormat="1" applyFont="1" applyFill="1" applyBorder="1" applyAlignment="1">
      <alignment horizontal="center" vertical="center" shrinkToFit="1"/>
    </xf>
    <xf numFmtId="0" fontId="2" fillId="0" borderId="50" xfId="2" applyNumberFormat="1" applyFont="1" applyFill="1" applyBorder="1" applyAlignment="1">
      <alignment vertical="center"/>
    </xf>
    <xf numFmtId="0" fontId="2" fillId="0" borderId="36" xfId="2" applyNumberFormat="1" applyFont="1" applyFill="1" applyBorder="1" applyAlignment="1">
      <alignment horizontal="left" vertical="center" shrinkToFit="1"/>
    </xf>
    <xf numFmtId="0" fontId="2" fillId="0" borderId="35" xfId="2" applyNumberFormat="1" applyFont="1" applyFill="1" applyBorder="1" applyAlignment="1">
      <alignment horizontal="left" vertical="center" shrinkToFit="1"/>
    </xf>
    <xf numFmtId="41" fontId="2" fillId="0" borderId="35" xfId="1" applyNumberFormat="1" applyFont="1" applyFill="1" applyBorder="1" applyAlignment="1">
      <alignment horizontal="center" vertical="center" shrinkToFit="1"/>
    </xf>
    <xf numFmtId="0" fontId="2" fillId="0" borderId="15" xfId="2" applyNumberFormat="1" applyFont="1" applyFill="1" applyBorder="1" applyAlignment="1">
      <alignment vertical="center"/>
    </xf>
    <xf numFmtId="0" fontId="2" fillId="0" borderId="15" xfId="2" applyNumberFormat="1" applyFont="1" applyFill="1" applyBorder="1" applyAlignment="1">
      <alignment horizontal="left" vertical="center" shrinkToFit="1"/>
    </xf>
    <xf numFmtId="0" fontId="2" fillId="9" borderId="49" xfId="2" applyNumberFormat="1" applyFont="1" applyFill="1" applyBorder="1" applyAlignment="1">
      <alignment horizontal="center" vertical="center" shrinkToFit="1"/>
    </xf>
    <xf numFmtId="0" fontId="2" fillId="9" borderId="44" xfId="2" applyNumberFormat="1" applyFont="1" applyFill="1" applyBorder="1" applyAlignment="1">
      <alignment horizontal="center" vertical="center" shrinkToFit="1"/>
    </xf>
    <xf numFmtId="176" fontId="2" fillId="0" borderId="15" xfId="2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horizontal="right" vertical="center" shrinkToFit="1"/>
    </xf>
    <xf numFmtId="178" fontId="2" fillId="9" borderId="64" xfId="1" applyNumberFormat="1" applyFont="1" applyFill="1" applyBorder="1" applyAlignment="1">
      <alignment horizontal="right" vertical="center" shrinkToFit="1"/>
    </xf>
    <xf numFmtId="178" fontId="2" fillId="0" borderId="65" xfId="1" applyNumberFormat="1" applyFont="1" applyFill="1" applyBorder="1" applyAlignment="1">
      <alignment horizontal="right" vertical="center" shrinkToFit="1"/>
    </xf>
    <xf numFmtId="178" fontId="2" fillId="0" borderId="66" xfId="1" applyNumberFormat="1" applyFont="1" applyFill="1" applyBorder="1" applyAlignment="1">
      <alignment horizontal="right" vertical="center" shrinkToFit="1"/>
    </xf>
    <xf numFmtId="178" fontId="2" fillId="9" borderId="16" xfId="1" applyNumberFormat="1" applyFont="1" applyFill="1" applyBorder="1" applyAlignment="1">
      <alignment horizontal="right" vertical="center" shrinkToFit="1"/>
    </xf>
    <xf numFmtId="178" fontId="2" fillId="9" borderId="57" xfId="1" applyNumberFormat="1" applyFont="1" applyFill="1" applyBorder="1" applyAlignment="1">
      <alignment horizontal="right" vertical="center" shrinkToFit="1"/>
    </xf>
    <xf numFmtId="178" fontId="2" fillId="0" borderId="15" xfId="1" applyNumberFormat="1" applyFont="1" applyFill="1" applyBorder="1" applyAlignment="1">
      <alignment horizontal="right" vertical="center" shrinkToFit="1"/>
    </xf>
    <xf numFmtId="178" fontId="2" fillId="0" borderId="15" xfId="2" applyNumberFormat="1" applyFont="1" applyFill="1" applyBorder="1" applyAlignment="1">
      <alignment horizontal="right" vertical="center"/>
    </xf>
    <xf numFmtId="41" fontId="21" fillId="0" borderId="7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8" fillId="0" borderId="15" xfId="1" applyNumberFormat="1" applyFont="1" applyBorder="1" applyAlignment="1">
      <alignment vertical="center"/>
    </xf>
    <xf numFmtId="41" fontId="21" fillId="0" borderId="5" xfId="1" applyNumberFormat="1" applyFont="1" applyBorder="1" applyAlignment="1">
      <alignment horizontal="right" vertical="center"/>
    </xf>
    <xf numFmtId="41" fontId="21" fillId="4" borderId="47" xfId="1" applyNumberFormat="1" applyFont="1" applyFill="1" applyBorder="1" applyAlignment="1">
      <alignment vertical="center"/>
    </xf>
    <xf numFmtId="41" fontId="21" fillId="0" borderId="47" xfId="1" applyNumberFormat="1" applyFont="1" applyBorder="1" applyAlignment="1">
      <alignment vertical="center"/>
    </xf>
    <xf numFmtId="41" fontId="21" fillId="0" borderId="1" xfId="1" applyNumberFormat="1" applyFont="1" applyBorder="1" applyAlignment="1">
      <alignment vertical="center"/>
    </xf>
    <xf numFmtId="41" fontId="21" fillId="0" borderId="4" xfId="1" applyNumberFormat="1" applyFont="1" applyBorder="1" applyAlignment="1">
      <alignment vertical="center"/>
    </xf>
    <xf numFmtId="41" fontId="22" fillId="0" borderId="4" xfId="1" applyNumberFormat="1" applyFont="1" applyBorder="1" applyAlignment="1">
      <alignment vertical="center"/>
    </xf>
    <xf numFmtId="41" fontId="21" fillId="0" borderId="4" xfId="1" applyNumberFormat="1" applyFont="1" applyBorder="1" applyAlignment="1">
      <alignment horizontal="left" vertical="center"/>
    </xf>
    <xf numFmtId="41" fontId="21" fillId="0" borderId="4" xfId="1" applyNumberFormat="1" applyFont="1" applyBorder="1" applyAlignment="1">
      <alignment horizontal="right" vertical="center"/>
    </xf>
    <xf numFmtId="41" fontId="22" fillId="5" borderId="5" xfId="1" applyNumberFormat="1" applyFont="1" applyFill="1" applyBorder="1" applyAlignment="1">
      <alignment vertical="center"/>
    </xf>
    <xf numFmtId="41" fontId="21" fillId="0" borderId="6" xfId="1" applyNumberFormat="1" applyFont="1" applyBorder="1" applyAlignment="1">
      <alignment horizontal="left" vertical="center"/>
    </xf>
    <xf numFmtId="176" fontId="13" fillId="0" borderId="7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41" fontId="21" fillId="0" borderId="8" xfId="1" applyNumberFormat="1" applyFont="1" applyFill="1" applyBorder="1" applyAlignment="1">
      <alignment vertical="center"/>
    </xf>
    <xf numFmtId="41" fontId="21" fillId="0" borderId="0" xfId="1" applyNumberFormat="1" applyFont="1" applyFill="1" applyBorder="1" applyAlignment="1">
      <alignment horizontal="lef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center" vertical="center"/>
    </xf>
    <xf numFmtId="178" fontId="2" fillId="0" borderId="67" xfId="1" applyNumberFormat="1" applyFont="1" applyFill="1" applyBorder="1" applyAlignment="1">
      <alignment horizontal="right" vertical="center" shrinkToFit="1"/>
    </xf>
    <xf numFmtId="0" fontId="2" fillId="0" borderId="31" xfId="2" applyNumberFormat="1" applyFont="1" applyFill="1" applyBorder="1" applyAlignment="1">
      <alignment horizontal="left" vertical="center" shrinkToFit="1"/>
    </xf>
    <xf numFmtId="41" fontId="21" fillId="0" borderId="0" xfId="1" applyNumberFormat="1" applyFont="1" applyBorder="1" applyAlignment="1">
      <alignment horizontal="right" vertical="center"/>
    </xf>
    <xf numFmtId="0" fontId="21" fillId="0" borderId="47" xfId="0" applyNumberFormat="1" applyFont="1" applyBorder="1" applyAlignment="1">
      <alignment horizontal="right" vertical="center"/>
    </xf>
    <xf numFmtId="41" fontId="21" fillId="0" borderId="15" xfId="1" applyNumberFormat="1" applyFont="1" applyFill="1" applyBorder="1" applyAlignment="1">
      <alignment vertical="center"/>
    </xf>
    <xf numFmtId="0" fontId="21" fillId="0" borderId="7" xfId="0" applyNumberFormat="1" applyFont="1" applyBorder="1" applyAlignment="1">
      <alignment vertical="center"/>
    </xf>
    <xf numFmtId="178" fontId="21" fillId="0" borderId="8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21" fillId="0" borderId="30" xfId="1" applyNumberFormat="1" applyFont="1" applyBorder="1" applyAlignment="1">
      <alignment horizontal="left" vertical="center" shrinkToFit="1"/>
    </xf>
    <xf numFmtId="177" fontId="21" fillId="0" borderId="38" xfId="1" applyNumberFormat="1" applyFont="1" applyBorder="1" applyAlignment="1">
      <alignment horizontal="left" vertical="center" shrinkToFit="1"/>
    </xf>
    <xf numFmtId="41" fontId="22" fillId="5" borderId="45" xfId="1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1" fontId="24" fillId="0" borderId="0" xfId="0" applyNumberFormat="1" applyFont="1" applyAlignment="1">
      <alignment vertical="center"/>
    </xf>
    <xf numFmtId="178" fontId="2" fillId="9" borderId="39" xfId="1" applyNumberFormat="1" applyFont="1" applyFill="1" applyBorder="1" applyAlignment="1">
      <alignment horizontal="right" vertical="center" shrinkToFit="1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9" fillId="0" borderId="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4" fillId="0" borderId="15" xfId="0" applyNumberFormat="1" applyFont="1" applyBorder="1" applyAlignment="1">
      <alignment vertical="center"/>
    </xf>
    <xf numFmtId="0" fontId="14" fillId="0" borderId="15" xfId="0" applyNumberFormat="1" applyFont="1" applyBorder="1" applyAlignment="1">
      <alignment horizontal="center" vertical="center"/>
    </xf>
    <xf numFmtId="178" fontId="14" fillId="0" borderId="15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vertical="center"/>
    </xf>
    <xf numFmtId="41" fontId="21" fillId="0" borderId="44" xfId="1" applyNumberFormat="1" applyFont="1" applyFill="1" applyBorder="1" applyAlignment="1">
      <alignment vertical="center" shrinkToFit="1"/>
    </xf>
    <xf numFmtId="41" fontId="21" fillId="0" borderId="2" xfId="1" applyNumberFormat="1" applyFont="1" applyFill="1" applyBorder="1" applyAlignment="1">
      <alignment vertical="center"/>
    </xf>
    <xf numFmtId="41" fontId="22" fillId="5" borderId="0" xfId="1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horizontal="right" vertical="center"/>
    </xf>
    <xf numFmtId="11" fontId="25" fillId="0" borderId="0" xfId="0" applyNumberFormat="1" applyFont="1" applyBorder="1" applyAlignment="1">
      <alignment horizontal="center" vertical="center"/>
    </xf>
    <xf numFmtId="11" fontId="25" fillId="10" borderId="0" xfId="0" applyNumberFormat="1" applyFont="1" applyFill="1" applyBorder="1" applyAlignment="1">
      <alignment horizontal="center" vertical="center"/>
    </xf>
    <xf numFmtId="178" fontId="25" fillId="10" borderId="0" xfId="0" applyNumberFormat="1" applyFont="1" applyFill="1" applyBorder="1" applyAlignment="1">
      <alignment horizontal="right" vertical="center"/>
    </xf>
    <xf numFmtId="178" fontId="25" fillId="11" borderId="0" xfId="0" applyNumberFormat="1" applyFont="1" applyFill="1" applyBorder="1" applyAlignment="1">
      <alignment vertical="center"/>
    </xf>
    <xf numFmtId="178" fontId="25" fillId="11" borderId="0" xfId="0" applyNumberFormat="1" applyFont="1" applyFill="1" applyBorder="1" applyAlignment="1">
      <alignment horizontal="right" vertical="center"/>
    </xf>
    <xf numFmtId="178" fontId="25" fillId="11" borderId="0" xfId="0" applyNumberFormat="1" applyFont="1" applyFill="1" applyBorder="1" applyAlignment="1">
      <alignment horizontal="center" vertical="center"/>
    </xf>
    <xf numFmtId="176" fontId="25" fillId="11" borderId="0" xfId="1" applyNumberFormat="1" applyFont="1" applyFill="1" applyBorder="1" applyAlignment="1">
      <alignment horizontal="center" vertical="center"/>
    </xf>
    <xf numFmtId="176" fontId="25" fillId="11" borderId="0" xfId="1" applyNumberFormat="1" applyFont="1" applyFill="1" applyBorder="1" applyAlignment="1">
      <alignment horizontal="right" vertical="center"/>
    </xf>
    <xf numFmtId="176" fontId="25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Border="1" applyAlignment="1">
      <alignment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6" borderId="44" xfId="1" applyNumberFormat="1" applyFont="1" applyFill="1" applyBorder="1" applyAlignment="1">
      <alignment vertical="center"/>
    </xf>
    <xf numFmtId="41" fontId="21" fillId="6" borderId="15" xfId="1" applyNumberFormat="1" applyFont="1" applyFill="1" applyBorder="1" applyAlignment="1">
      <alignment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7" xfId="1" applyNumberFormat="1" applyFont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41" fontId="23" fillId="0" borderId="44" xfId="1" applyNumberFormat="1" applyFont="1" applyBorder="1" applyAlignment="1">
      <alignment vertical="center"/>
    </xf>
    <xf numFmtId="41" fontId="21" fillId="0" borderId="42" xfId="1" applyNumberFormat="1" applyFont="1" applyBorder="1" applyAlignment="1">
      <alignment horizontal="right" vertical="center"/>
    </xf>
    <xf numFmtId="41" fontId="21" fillId="0" borderId="47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41" xfId="1" applyNumberFormat="1" applyFont="1" applyBorder="1" applyAlignment="1">
      <alignment vertical="center"/>
    </xf>
    <xf numFmtId="41" fontId="21" fillId="0" borderId="8" xfId="1" applyNumberFormat="1" applyFont="1" applyBorder="1" applyAlignment="1">
      <alignment vertical="center"/>
    </xf>
    <xf numFmtId="41" fontId="21" fillId="12" borderId="4" xfId="1" applyNumberFormat="1" applyFont="1" applyFill="1" applyBorder="1" applyAlignment="1">
      <alignment vertical="center"/>
    </xf>
    <xf numFmtId="41" fontId="21" fillId="12" borderId="0" xfId="1" applyNumberFormat="1" applyFont="1" applyFill="1" applyBorder="1" applyAlignment="1">
      <alignment horizontal="right" vertical="center"/>
    </xf>
    <xf numFmtId="41" fontId="21" fillId="12" borderId="0" xfId="1" applyNumberFormat="1" applyFont="1" applyFill="1" applyBorder="1" applyAlignment="1">
      <alignment horizontal="center" vertical="center"/>
    </xf>
    <xf numFmtId="41" fontId="21" fillId="12" borderId="0" xfId="1" applyNumberFormat="1" applyFont="1" applyFill="1" applyBorder="1" applyAlignment="1">
      <alignment vertical="center"/>
    </xf>
    <xf numFmtId="178" fontId="21" fillId="12" borderId="5" xfId="0" applyNumberFormat="1" applyFont="1" applyFill="1" applyBorder="1" applyAlignment="1">
      <alignment horizontal="right" vertical="center"/>
    </xf>
    <xf numFmtId="41" fontId="21" fillId="12" borderId="40" xfId="1" applyNumberFormat="1" applyFont="1" applyFill="1" applyBorder="1" applyAlignment="1">
      <alignment vertical="center"/>
    </xf>
    <xf numFmtId="41" fontId="21" fillId="12" borderId="41" xfId="1" applyNumberFormat="1" applyFont="1" applyFill="1" applyBorder="1" applyAlignment="1">
      <alignment horizontal="right" vertical="center"/>
    </xf>
    <xf numFmtId="41" fontId="21" fillId="12" borderId="41" xfId="1" applyNumberFormat="1" applyFont="1" applyFill="1" applyBorder="1" applyAlignment="1">
      <alignment horizontal="center" vertical="center"/>
    </xf>
    <xf numFmtId="178" fontId="21" fillId="12" borderId="43" xfId="0" applyNumberFormat="1" applyFont="1" applyFill="1" applyBorder="1" applyAlignment="1">
      <alignment horizontal="right" vertical="center"/>
    </xf>
    <xf numFmtId="41" fontId="21" fillId="0" borderId="5" xfId="1" applyNumberFormat="1" applyFont="1" applyFill="1" applyBorder="1" applyAlignment="1">
      <alignment horizontal="right" vertical="center"/>
    </xf>
    <xf numFmtId="0" fontId="14" fillId="0" borderId="14" xfId="0" applyNumberFormat="1" applyFont="1" applyBorder="1" applyAlignment="1">
      <alignment vertical="center"/>
    </xf>
    <xf numFmtId="0" fontId="14" fillId="0" borderId="16" xfId="0" applyNumberFormat="1" applyFont="1" applyBorder="1" applyAlignment="1">
      <alignment vertical="center"/>
    </xf>
    <xf numFmtId="0" fontId="14" fillId="0" borderId="17" xfId="0" applyNumberFormat="1" applyFont="1" applyBorder="1" applyAlignment="1">
      <alignment vertical="center"/>
    </xf>
    <xf numFmtId="0" fontId="14" fillId="0" borderId="18" xfId="0" applyNumberFormat="1" applyFont="1" applyBorder="1" applyAlignment="1">
      <alignment horizontal="center" vertical="center"/>
    </xf>
    <xf numFmtId="178" fontId="14" fillId="0" borderId="18" xfId="0" applyNumberFormat="1" applyFont="1" applyBorder="1" applyAlignment="1">
      <alignment vertical="center"/>
    </xf>
    <xf numFmtId="0" fontId="14" fillId="0" borderId="18" xfId="0" applyNumberFormat="1" applyFont="1" applyBorder="1" applyAlignment="1">
      <alignment vertical="center"/>
    </xf>
    <xf numFmtId="0" fontId="14" fillId="0" borderId="19" xfId="0" applyNumberFormat="1" applyFont="1" applyBorder="1" applyAlignment="1">
      <alignment vertical="center"/>
    </xf>
    <xf numFmtId="41" fontId="21" fillId="10" borderId="30" xfId="1" applyNumberFormat="1" applyFont="1" applyFill="1" applyBorder="1" applyAlignment="1">
      <alignment horizontal="left" vertical="center"/>
    </xf>
    <xf numFmtId="41" fontId="21" fillId="10" borderId="0" xfId="1" applyNumberFormat="1" applyFont="1" applyFill="1" applyBorder="1" applyAlignment="1">
      <alignment horizontal="right" vertical="center"/>
    </xf>
    <xf numFmtId="41" fontId="21" fillId="10" borderId="0" xfId="1" applyNumberFormat="1" applyFont="1" applyFill="1" applyBorder="1" applyAlignment="1">
      <alignment horizontal="center" vertical="center"/>
    </xf>
    <xf numFmtId="176" fontId="13" fillId="10" borderId="0" xfId="0" applyNumberFormat="1" applyFont="1" applyFill="1" applyBorder="1" applyAlignment="1">
      <alignment horizontal="center" vertical="center"/>
    </xf>
    <xf numFmtId="41" fontId="21" fillId="0" borderId="41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8" fontId="21" fillId="0" borderId="5" xfId="0" applyNumberFormat="1" applyFont="1" applyFill="1" applyBorder="1" applyAlignment="1">
      <alignment horizontal="right" vertical="center"/>
    </xf>
    <xf numFmtId="41" fontId="21" fillId="6" borderId="5" xfId="1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15" xfId="1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3" fillId="0" borderId="44" xfId="1" applyNumberFormat="1" applyFont="1" applyBorder="1" applyAlignment="1">
      <alignment horizontal="center" vertical="center"/>
    </xf>
    <xf numFmtId="41" fontId="23" fillId="0" borderId="15" xfId="1" applyNumberFormat="1" applyFont="1" applyBorder="1" applyAlignment="1">
      <alignment vertical="center" shrinkToFit="1"/>
    </xf>
    <xf numFmtId="0" fontId="21" fillId="0" borderId="0" xfId="1" applyNumberFormat="1" applyFont="1" applyBorder="1" applyAlignment="1">
      <alignment horizontal="right" vertical="center"/>
    </xf>
    <xf numFmtId="0" fontId="21" fillId="0" borderId="7" xfId="0" applyNumberFormat="1" applyFont="1" applyBorder="1" applyAlignment="1">
      <alignment horizontal="center" vertical="center"/>
    </xf>
    <xf numFmtId="0" fontId="21" fillId="0" borderId="41" xfId="0" applyNumberFormat="1" applyFont="1" applyFill="1" applyBorder="1" applyAlignment="1">
      <alignment horizontal="center" vertical="center"/>
    </xf>
    <xf numFmtId="0" fontId="21" fillId="0" borderId="37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0" fontId="22" fillId="0" borderId="36" xfId="0" applyNumberFormat="1" applyFont="1" applyBorder="1" applyAlignment="1">
      <alignment horizontal="left" vertical="center"/>
    </xf>
    <xf numFmtId="41" fontId="22" fillId="5" borderId="45" xfId="1" applyNumberFormat="1" applyFont="1" applyFill="1" applyBorder="1" applyAlignment="1">
      <alignment vertical="center"/>
    </xf>
    <xf numFmtId="41" fontId="1" fillId="5" borderId="0" xfId="0" applyNumberFormat="1" applyFont="1" applyFill="1" applyAlignment="1">
      <alignment vertical="center"/>
    </xf>
    <xf numFmtId="41" fontId="21" fillId="6" borderId="5" xfId="1" applyNumberFormat="1" applyFont="1" applyFill="1" applyBorder="1" applyAlignment="1">
      <alignment horizontal="right" vertical="center"/>
    </xf>
    <xf numFmtId="41" fontId="21" fillId="10" borderId="4" xfId="1" applyNumberFormat="1" applyFont="1" applyFill="1" applyBorder="1" applyAlignment="1">
      <alignment horizontal="left" vertical="center"/>
    </xf>
    <xf numFmtId="41" fontId="21" fillId="10" borderId="0" xfId="1" applyNumberFormat="1" applyFont="1" applyFill="1" applyBorder="1" applyAlignment="1">
      <alignment horizontal="left" vertical="center"/>
    </xf>
    <xf numFmtId="178" fontId="21" fillId="10" borderId="5" xfId="0" applyNumberFormat="1" applyFont="1" applyFill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/>
    </xf>
    <xf numFmtId="0" fontId="2" fillId="0" borderId="30" xfId="2" applyNumberFormat="1" applyFont="1" applyFill="1" applyBorder="1" applyAlignment="1">
      <alignment vertical="center" shrinkToFit="1"/>
    </xf>
    <xf numFmtId="41" fontId="2" fillId="0" borderId="31" xfId="1" applyNumberFormat="1" applyFont="1" applyFill="1" applyBorder="1" applyAlignment="1">
      <alignment horizontal="center" vertical="center" shrinkToFit="1"/>
    </xf>
    <xf numFmtId="41" fontId="21" fillId="0" borderId="0" xfId="1" applyNumberFormat="1" applyFont="1" applyBorder="1" applyAlignment="1">
      <alignment horizontal="right" vertical="center"/>
    </xf>
    <xf numFmtId="0" fontId="13" fillId="10" borderId="16" xfId="2" applyNumberFormat="1" applyFont="1" applyFill="1" applyBorder="1" applyAlignment="1">
      <alignment horizontal="left" vertical="center" wrapText="1"/>
    </xf>
    <xf numFmtId="41" fontId="21" fillId="0" borderId="0" xfId="1" applyNumberFormat="1" applyFont="1" applyBorder="1" applyAlignment="1">
      <alignment horizontal="right" vertical="center"/>
    </xf>
    <xf numFmtId="41" fontId="21" fillId="0" borderId="30" xfId="1" applyNumberFormat="1" applyFont="1" applyBorder="1" applyAlignment="1">
      <alignment horizontal="right" vertical="center" wrapText="1"/>
    </xf>
    <xf numFmtId="0" fontId="33" fillId="10" borderId="16" xfId="2" applyNumberFormat="1" applyFont="1" applyFill="1" applyBorder="1" applyAlignment="1">
      <alignment horizontal="left" vertical="center" wrapText="1"/>
    </xf>
    <xf numFmtId="0" fontId="33" fillId="0" borderId="16" xfId="2" applyNumberFormat="1" applyFont="1" applyBorder="1" applyAlignment="1">
      <alignment horizontal="left" vertical="center" wrapText="1"/>
    </xf>
    <xf numFmtId="0" fontId="33" fillId="0" borderId="19" xfId="2" applyNumberFormat="1" applyFont="1" applyBorder="1" applyAlignment="1">
      <alignment horizontal="left" vertical="center" wrapText="1"/>
    </xf>
    <xf numFmtId="0" fontId="33" fillId="0" borderId="16" xfId="2" applyNumberFormat="1" applyFont="1" applyBorder="1" applyAlignment="1">
      <alignment vertical="center" wrapText="1"/>
    </xf>
    <xf numFmtId="0" fontId="27" fillId="0" borderId="4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30" fillId="0" borderId="68" xfId="0" applyNumberFormat="1" applyFont="1" applyBorder="1" applyAlignment="1">
      <alignment horizontal="center" vertical="center"/>
    </xf>
    <xf numFmtId="0" fontId="30" fillId="0" borderId="69" xfId="0" applyNumberFormat="1" applyFont="1" applyBorder="1" applyAlignment="1">
      <alignment horizontal="center" vertical="center"/>
    </xf>
    <xf numFmtId="0" fontId="30" fillId="0" borderId="70" xfId="0" applyNumberFormat="1" applyFont="1" applyBorder="1" applyAlignment="1">
      <alignment horizontal="center" vertical="center"/>
    </xf>
    <xf numFmtId="0" fontId="30" fillId="0" borderId="71" xfId="0" applyNumberFormat="1" applyFont="1" applyBorder="1" applyAlignment="1">
      <alignment horizontal="center" vertical="center"/>
    </xf>
    <xf numFmtId="0" fontId="30" fillId="0" borderId="72" xfId="0" applyNumberFormat="1" applyFont="1" applyBorder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2" fillId="3" borderId="32" xfId="2" applyNumberFormat="1" applyFont="1" applyFill="1" applyBorder="1" applyAlignment="1">
      <alignment horizontal="center" vertical="center"/>
    </xf>
    <xf numFmtId="0" fontId="2" fillId="3" borderId="21" xfId="2" applyNumberFormat="1" applyFont="1" applyFill="1" applyBorder="1" applyAlignment="1">
      <alignment horizontal="center" vertical="center"/>
    </xf>
    <xf numFmtId="176" fontId="2" fillId="3" borderId="64" xfId="2" applyNumberFormat="1" applyFont="1" applyFill="1" applyBorder="1" applyAlignment="1">
      <alignment horizontal="center" vertical="center" wrapText="1"/>
    </xf>
    <xf numFmtId="0" fontId="2" fillId="0" borderId="19" xfId="2" applyNumberFormat="1" applyFont="1" applyBorder="1" applyAlignment="1">
      <alignment horizontal="center" vertical="center" wrapText="1"/>
    </xf>
    <xf numFmtId="0" fontId="2" fillId="9" borderId="42" xfId="2" applyNumberFormat="1" applyFont="1" applyFill="1" applyBorder="1" applyAlignment="1">
      <alignment horizontal="center" vertical="center"/>
    </xf>
    <xf numFmtId="0" fontId="2" fillId="9" borderId="73" xfId="2" applyNumberFormat="1" applyFont="1" applyFill="1" applyBorder="1" applyAlignment="1">
      <alignment horizontal="center" vertical="center"/>
    </xf>
    <xf numFmtId="0" fontId="2" fillId="9" borderId="68" xfId="2" applyNumberFormat="1" applyFont="1" applyFill="1" applyBorder="1" applyAlignment="1">
      <alignment horizontal="center" vertical="center"/>
    </xf>
    <xf numFmtId="0" fontId="2" fillId="9" borderId="69" xfId="2" applyNumberFormat="1" applyFont="1" applyFill="1" applyBorder="1" applyAlignment="1">
      <alignment horizontal="center" vertical="center"/>
    </xf>
    <xf numFmtId="0" fontId="2" fillId="9" borderId="70" xfId="2" applyNumberFormat="1" applyFont="1" applyFill="1" applyBorder="1" applyAlignment="1">
      <alignment horizontal="center" vertical="center"/>
    </xf>
    <xf numFmtId="0" fontId="2" fillId="3" borderId="74" xfId="2" applyNumberFormat="1" applyFont="1" applyFill="1" applyBorder="1" applyAlignment="1">
      <alignment horizontal="center" vertical="center"/>
    </xf>
    <xf numFmtId="0" fontId="2" fillId="3" borderId="39" xfId="2" applyNumberFormat="1" applyFont="1" applyFill="1" applyBorder="1" applyAlignment="1">
      <alignment horizontal="center" vertical="center"/>
    </xf>
    <xf numFmtId="0" fontId="2" fillId="3" borderId="68" xfId="2" applyNumberFormat="1" applyFont="1" applyFill="1" applyBorder="1" applyAlignment="1">
      <alignment horizontal="center" vertical="center"/>
    </xf>
    <xf numFmtId="0" fontId="2" fillId="3" borderId="69" xfId="2" applyNumberFormat="1" applyFont="1" applyFill="1" applyBorder="1" applyAlignment="1">
      <alignment horizontal="center" vertical="center"/>
    </xf>
    <xf numFmtId="0" fontId="2" fillId="3" borderId="70" xfId="2" applyNumberFormat="1" applyFont="1" applyFill="1" applyBorder="1" applyAlignment="1">
      <alignment horizontal="center" vertical="center"/>
    </xf>
    <xf numFmtId="0" fontId="2" fillId="9" borderId="54" xfId="2" applyNumberFormat="1" applyFont="1" applyFill="1" applyBorder="1" applyAlignment="1">
      <alignment horizontal="center" vertical="center"/>
    </xf>
    <xf numFmtId="0" fontId="2" fillId="9" borderId="12" xfId="2" applyNumberFormat="1" applyFont="1" applyFill="1" applyBorder="1" applyAlignment="1">
      <alignment horizontal="center" vertical="center"/>
    </xf>
    <xf numFmtId="178" fontId="25" fillId="11" borderId="0" xfId="0" applyNumberFormat="1" applyFont="1" applyFill="1" applyBorder="1" applyAlignment="1">
      <alignment horizontal="center" vertical="center"/>
    </xf>
    <xf numFmtId="178" fontId="25" fillId="10" borderId="0" xfId="0" applyNumberFormat="1" applyFont="1" applyFill="1" applyBorder="1" applyAlignment="1">
      <alignment horizontal="right" vertical="center"/>
    </xf>
    <xf numFmtId="41" fontId="21" fillId="0" borderId="42" xfId="1" applyNumberFormat="1" applyFont="1" applyBorder="1" applyAlignment="1">
      <alignment horizontal="right" vertical="center"/>
    </xf>
    <xf numFmtId="41" fontId="21" fillId="0" borderId="41" xfId="1" applyNumberFormat="1" applyFont="1" applyBorder="1" applyAlignment="1">
      <alignment horizontal="right" vertical="center"/>
    </xf>
    <xf numFmtId="41" fontId="21" fillId="0" borderId="43" xfId="1" applyNumberFormat="1" applyFont="1" applyBorder="1" applyAlignment="1">
      <alignment horizontal="right" vertical="center"/>
    </xf>
    <xf numFmtId="41" fontId="21" fillId="0" borderId="47" xfId="1" applyNumberFormat="1" applyFont="1" applyBorder="1" applyAlignment="1">
      <alignment horizontal="right" vertical="center"/>
    </xf>
    <xf numFmtId="41" fontId="21" fillId="0" borderId="7" xfId="1" applyNumberFormat="1" applyFont="1" applyBorder="1" applyAlignment="1">
      <alignment horizontal="right" vertical="center"/>
    </xf>
    <xf numFmtId="41" fontId="21" fillId="0" borderId="8" xfId="1" applyNumberFormat="1" applyFont="1" applyBorder="1" applyAlignment="1">
      <alignment horizontal="right" vertical="center"/>
    </xf>
    <xf numFmtId="176" fontId="21" fillId="0" borderId="47" xfId="1" applyNumberFormat="1" applyFont="1" applyBorder="1" applyAlignment="1">
      <alignment horizontal="left" vertical="center"/>
    </xf>
    <xf numFmtId="176" fontId="21" fillId="0" borderId="48" xfId="1" applyNumberFormat="1" applyFont="1" applyBorder="1" applyAlignment="1">
      <alignment horizontal="left" vertical="center"/>
    </xf>
    <xf numFmtId="176" fontId="21" fillId="0" borderId="77" xfId="1" applyNumberFormat="1" applyFont="1" applyBorder="1" applyAlignment="1">
      <alignment horizontal="left" vertical="center"/>
    </xf>
    <xf numFmtId="176" fontId="21" fillId="0" borderId="78" xfId="1" applyNumberFormat="1" applyFont="1" applyBorder="1" applyAlignment="1">
      <alignment horizontal="left" vertical="center"/>
    </xf>
    <xf numFmtId="176" fontId="21" fillId="4" borderId="79" xfId="1" applyNumberFormat="1" applyFont="1" applyFill="1" applyBorder="1" applyAlignment="1">
      <alignment horizontal="left" vertical="center" wrapText="1"/>
    </xf>
    <xf numFmtId="176" fontId="21" fillId="4" borderId="80" xfId="1" applyNumberFormat="1" applyFont="1" applyFill="1" applyBorder="1" applyAlignment="1">
      <alignment horizontal="left" vertical="center" wrapText="1"/>
    </xf>
    <xf numFmtId="176" fontId="21" fillId="4" borderId="81" xfId="1" applyNumberFormat="1" applyFont="1" applyFill="1" applyBorder="1" applyAlignment="1">
      <alignment horizontal="left" vertical="center" wrapText="1"/>
    </xf>
    <xf numFmtId="176" fontId="21" fillId="4" borderId="82" xfId="1" applyNumberFormat="1" applyFont="1" applyFill="1" applyBorder="1" applyAlignment="1">
      <alignment horizontal="left" vertical="center" wrapText="1"/>
    </xf>
    <xf numFmtId="176" fontId="21" fillId="4" borderId="83" xfId="1" applyNumberFormat="1" applyFont="1" applyFill="1" applyBorder="1" applyAlignment="1">
      <alignment horizontal="left" vertical="center" wrapText="1"/>
    </xf>
    <xf numFmtId="176" fontId="21" fillId="4" borderId="78" xfId="1" applyNumberFormat="1" applyFont="1" applyFill="1" applyBorder="1" applyAlignment="1">
      <alignment horizontal="left" vertical="center" wrapText="1"/>
    </xf>
    <xf numFmtId="0" fontId="15" fillId="0" borderId="0" xfId="0" applyNumberFormat="1" applyFont="1" applyAlignment="1">
      <alignment horizontal="center" vertical="center"/>
    </xf>
    <xf numFmtId="0" fontId="20" fillId="0" borderId="75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76" xfId="0" applyNumberFormat="1" applyFont="1" applyFill="1" applyBorder="1" applyAlignment="1">
      <alignment horizontal="center" vertical="center"/>
    </xf>
    <xf numFmtId="0" fontId="18" fillId="3" borderId="74" xfId="0" applyNumberFormat="1" applyFont="1" applyFill="1" applyBorder="1" applyAlignment="1">
      <alignment horizontal="center" vertical="center"/>
    </xf>
    <xf numFmtId="0" fontId="18" fillId="3" borderId="39" xfId="0" applyNumberFormat="1" applyFont="1" applyFill="1" applyBorder="1" applyAlignment="1">
      <alignment horizontal="center" vertical="center"/>
    </xf>
    <xf numFmtId="0" fontId="18" fillId="3" borderId="32" xfId="0" applyNumberFormat="1" applyFont="1" applyFill="1" applyBorder="1" applyAlignment="1">
      <alignment horizontal="center" vertical="center"/>
    </xf>
    <xf numFmtId="0" fontId="18" fillId="3" borderId="21" xfId="0" applyNumberFormat="1" applyFont="1" applyFill="1" applyBorder="1" applyAlignment="1">
      <alignment horizontal="center" vertical="center"/>
    </xf>
    <xf numFmtId="176" fontId="18" fillId="3" borderId="32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8" fillId="3" borderId="34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3" xfId="0" applyNumberFormat="1" applyFont="1" applyFill="1" applyBorder="1" applyAlignment="1">
      <alignment horizontal="center" vertical="center"/>
    </xf>
    <xf numFmtId="0" fontId="18" fillId="3" borderId="47" xfId="0" applyNumberFormat="1" applyFont="1" applyFill="1" applyBorder="1" applyAlignment="1">
      <alignment horizontal="center" vertical="center"/>
    </xf>
    <xf numFmtId="0" fontId="18" fillId="3" borderId="7" xfId="0" applyNumberFormat="1" applyFont="1" applyFill="1" applyBorder="1" applyAlignment="1">
      <alignment horizontal="center" vertical="center"/>
    </xf>
    <xf numFmtId="0" fontId="18" fillId="3" borderId="8" xfId="0" applyNumberFormat="1" applyFont="1" applyFill="1" applyBorder="1" applyAlignment="1">
      <alignment horizontal="center" vertical="center"/>
    </xf>
    <xf numFmtId="177" fontId="21" fillId="0" borderId="77" xfId="1" applyNumberFormat="1" applyFont="1" applyBorder="1" applyAlignment="1">
      <alignment horizontal="left" vertical="center"/>
    </xf>
    <xf numFmtId="177" fontId="21" fillId="0" borderId="78" xfId="1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176" fontId="21" fillId="4" borderId="6" xfId="1" applyNumberFormat="1" applyFont="1" applyFill="1" applyBorder="1" applyAlignment="1">
      <alignment horizontal="left" vertical="center" shrinkToFit="1"/>
    </xf>
    <xf numFmtId="176" fontId="21" fillId="4" borderId="7" xfId="1" applyNumberFormat="1" applyFont="1" applyFill="1" applyBorder="1" applyAlignment="1">
      <alignment horizontal="left" vertical="center" shrinkToFit="1"/>
    </xf>
    <xf numFmtId="176" fontId="21" fillId="4" borderId="48" xfId="1" applyNumberFormat="1" applyFont="1" applyFill="1" applyBorder="1" applyAlignment="1">
      <alignment horizontal="left" vertical="center" shrinkToFit="1"/>
    </xf>
    <xf numFmtId="0" fontId="21" fillId="0" borderId="71" xfId="0" applyNumberFormat="1" applyFont="1" applyBorder="1" applyAlignment="1">
      <alignment horizontal="left" vertical="center" shrinkToFit="1"/>
    </xf>
    <xf numFmtId="0" fontId="21" fillId="0" borderId="70" xfId="0" applyNumberFormat="1" applyFont="1" applyBorder="1" applyAlignment="1">
      <alignment horizontal="left" vertical="center" shrinkToFit="1"/>
    </xf>
    <xf numFmtId="177" fontId="21" fillId="0" borderId="77" xfId="1" applyNumberFormat="1" applyFont="1" applyBorder="1" applyAlignment="1">
      <alignment horizontal="left" vertical="center" shrinkToFit="1"/>
    </xf>
    <xf numFmtId="177" fontId="21" fillId="0" borderId="78" xfId="1" applyNumberFormat="1" applyFont="1" applyBorder="1" applyAlignment="1">
      <alignment horizontal="left" vertical="center" shrinkToFit="1"/>
    </xf>
    <xf numFmtId="0" fontId="21" fillId="4" borderId="82" xfId="0" applyNumberFormat="1" applyFont="1" applyFill="1" applyBorder="1" applyAlignment="1">
      <alignment horizontal="left" vertical="center" shrinkToFit="1"/>
    </xf>
    <xf numFmtId="0" fontId="21" fillId="4" borderId="83" xfId="0" applyNumberFormat="1" applyFont="1" applyFill="1" applyBorder="1" applyAlignment="1">
      <alignment horizontal="left" vertical="center" shrinkToFit="1"/>
    </xf>
    <xf numFmtId="0" fontId="21" fillId="4" borderId="78" xfId="0" applyNumberFormat="1" applyFont="1" applyFill="1" applyBorder="1" applyAlignment="1">
      <alignment horizontal="left" vertical="center" shrinkToFit="1"/>
    </xf>
    <xf numFmtId="0" fontId="21" fillId="0" borderId="42" xfId="0" applyNumberFormat="1" applyFont="1" applyFill="1" applyBorder="1" applyAlignment="1">
      <alignment horizontal="left" vertical="center" shrinkToFit="1"/>
    </xf>
    <xf numFmtId="0" fontId="21" fillId="0" borderId="41" xfId="0" applyNumberFormat="1" applyFont="1" applyFill="1" applyBorder="1" applyAlignment="1">
      <alignment horizontal="left" vertical="center" shrinkToFit="1"/>
    </xf>
    <xf numFmtId="0" fontId="21" fillId="0" borderId="36" xfId="0" applyNumberFormat="1" applyFont="1" applyBorder="1" applyAlignment="1">
      <alignment horizontal="left" vertical="center" shrinkToFit="1"/>
    </xf>
    <xf numFmtId="0" fontId="21" fillId="0" borderId="46" xfId="0" applyNumberFormat="1" applyFont="1" applyBorder="1" applyAlignment="1">
      <alignment horizontal="left" vertical="center" shrinkToFi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0" fillId="3" borderId="21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shrinkToFit="1"/>
    </xf>
    <xf numFmtId="0" fontId="20" fillId="3" borderId="21" xfId="0" applyNumberFormat="1" applyFont="1" applyFill="1" applyBorder="1" applyAlignment="1">
      <alignment horizontal="center" vertical="center" shrinkToFit="1"/>
    </xf>
    <xf numFmtId="177" fontId="21" fillId="0" borderId="42" xfId="1" applyNumberFormat="1" applyFont="1" applyBorder="1" applyAlignment="1">
      <alignment horizontal="left" vertical="center" shrinkToFit="1"/>
    </xf>
    <xf numFmtId="177" fontId="21" fillId="0" borderId="73" xfId="1" applyNumberFormat="1" applyFont="1" applyBorder="1" applyAlignment="1">
      <alignment horizontal="left" vertical="center" shrinkToFit="1"/>
    </xf>
    <xf numFmtId="177" fontId="21" fillId="0" borderId="71" xfId="1" applyNumberFormat="1" applyFont="1" applyBorder="1" applyAlignment="1">
      <alignment horizontal="left" vertical="center" shrinkToFit="1"/>
    </xf>
    <xf numFmtId="177" fontId="21" fillId="0" borderId="70" xfId="1" applyNumberFormat="1" applyFont="1" applyBorder="1" applyAlignment="1">
      <alignment horizontal="left" vertical="center" shrinkToFit="1"/>
    </xf>
    <xf numFmtId="41" fontId="21" fillId="0" borderId="3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5" xfId="1" applyNumberFormat="1" applyFont="1" applyBorder="1" applyAlignment="1">
      <alignment horizontal="right" vertical="center"/>
    </xf>
    <xf numFmtId="0" fontId="21" fillId="0" borderId="47" xfId="0" applyNumberFormat="1" applyFont="1" applyBorder="1" applyAlignment="1">
      <alignment horizontal="right" vertical="center"/>
    </xf>
    <xf numFmtId="0" fontId="21" fillId="0" borderId="7" xfId="0" applyNumberFormat="1" applyFont="1" applyBorder="1" applyAlignment="1">
      <alignment horizontal="right" vertical="center"/>
    </xf>
    <xf numFmtId="0" fontId="21" fillId="0" borderId="8" xfId="0" applyNumberFormat="1" applyFont="1" applyBorder="1" applyAlignment="1">
      <alignment horizontal="right" vertical="center"/>
    </xf>
    <xf numFmtId="0" fontId="21" fillId="0" borderId="77" xfId="0" applyNumberFormat="1" applyFont="1" applyBorder="1" applyAlignment="1">
      <alignment horizontal="left" vertical="center" shrinkToFit="1"/>
    </xf>
    <xf numFmtId="0" fontId="21" fillId="0" borderId="78" xfId="0" applyNumberFormat="1" applyFont="1" applyBorder="1" applyAlignment="1">
      <alignment horizontal="left" vertical="center" shrinkToFit="1"/>
    </xf>
    <xf numFmtId="0" fontId="21" fillId="0" borderId="47" xfId="0" applyNumberFormat="1" applyFont="1" applyFill="1" applyBorder="1" applyAlignment="1">
      <alignment horizontal="right" vertical="center"/>
    </xf>
    <xf numFmtId="0" fontId="21" fillId="0" borderId="7" xfId="0" applyNumberFormat="1" applyFont="1" applyFill="1" applyBorder="1" applyAlignment="1">
      <alignment horizontal="right" vertical="center"/>
    </xf>
    <xf numFmtId="0" fontId="21" fillId="0" borderId="8" xfId="0" applyNumberFormat="1" applyFont="1" applyFill="1" applyBorder="1" applyAlignment="1">
      <alignment horizontal="right" vertical="center"/>
    </xf>
    <xf numFmtId="0" fontId="26" fillId="0" borderId="0" xfId="2" applyNumberFormat="1" applyFont="1" applyBorder="1" applyAlignment="1">
      <alignment horizontal="center" vertical="center"/>
    </xf>
    <xf numFmtId="0" fontId="18" fillId="0" borderId="54" xfId="2" applyNumberFormat="1" applyFont="1" applyBorder="1" applyAlignment="1">
      <alignment horizontal="center" vertical="center" wrapText="1"/>
    </xf>
    <xf numFmtId="0" fontId="18" fillId="0" borderId="12" xfId="2" applyNumberFormat="1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 wrapText="1"/>
    </xf>
    <xf numFmtId="0" fontId="34" fillId="0" borderId="0" xfId="0" applyNumberFormat="1" applyFont="1" applyBorder="1" applyAlignment="1">
      <alignment vertical="center"/>
    </xf>
  </cellXfs>
  <cellStyles count="3">
    <cellStyle name="쉼표 [0]" xfId="1" builtinId="6"/>
    <cellStyle name="표준" xfId="0" builtinId="0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00" zoomScaleSheetLayoutView="100" workbookViewId="0">
      <selection activeCell="Q25" sqref="Q25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7.2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17.25" customHeigh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7.25" customHeigh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ht="54" customHeight="1" x14ac:dyDescent="0.3">
      <c r="A5" s="551" t="s">
        <v>176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3"/>
    </row>
    <row r="6" spans="1:12" ht="17.25" customHeight="1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7.2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ht="17.25" customHeigh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7.25" customHeigh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ht="17.25" customHeigh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17.25" customHeigh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</row>
    <row r="12" spans="1:12" ht="17.25" customHeigh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7.25" customHeight="1" x14ac:dyDescent="0.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7.25" customHeight="1" x14ac:dyDescent="0.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17.25" customHeigh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7.25" customHeight="1" x14ac:dyDescent="0.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ht="17.25" customHeight="1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ht="17.25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17.25" customHeight="1" x14ac:dyDescent="0.45">
      <c r="A19" s="542"/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4"/>
    </row>
    <row r="20" spans="1:12" ht="17.25" customHeight="1" x14ac:dyDescent="0.3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ht="17.25" customHeight="1" x14ac:dyDescent="0.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17.25" customHeight="1" x14ac:dyDescent="0.3">
      <c r="A22" s="548"/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50"/>
    </row>
    <row r="23" spans="1:12" ht="17.25" customHeight="1" x14ac:dyDescent="0.3">
      <c r="A23" s="545"/>
      <c r="B23" s="546"/>
      <c r="C23" s="546"/>
      <c r="D23" s="546"/>
      <c r="E23" s="546"/>
      <c r="F23" s="546"/>
      <c r="G23" s="546"/>
      <c r="H23" s="546"/>
      <c r="I23" s="546"/>
      <c r="J23" s="546"/>
      <c r="K23" s="546"/>
      <c r="L23" s="547"/>
    </row>
    <row r="24" spans="1:12" ht="17.25" customHeigh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ht="17.25" customHeigh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ht="17.25" customHeight="1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</sheetData>
  <mergeCells count="4">
    <mergeCell ref="A19:L19"/>
    <mergeCell ref="A23:L23"/>
    <mergeCell ref="A22:L22"/>
    <mergeCell ref="A5:L5"/>
  </mergeCells>
  <phoneticPr fontId="32" type="noConversion"/>
  <pageMargins left="0.8658333420753479" right="0.51138889789581299" top="0.94486111402511597" bottom="0.55097222328186035" header="0.51138889789581299" footer="0.3934722244739532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S35"/>
  <sheetViews>
    <sheetView tabSelected="1" zoomScaleNormal="100" zoomScaleSheetLayoutView="115" workbookViewId="0">
      <selection activeCell="P15" sqref="P15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6" customWidth="1"/>
    <col min="13" max="19" width="5.109375" style="17" customWidth="1"/>
    <col min="20" max="25" width="5.109375" style="1" customWidth="1"/>
    <col min="26" max="16384" width="8.88671875" style="1"/>
  </cols>
  <sheetData>
    <row r="1" spans="1:19" s="18" customFormat="1" ht="55.5" customHeight="1" x14ac:dyDescent="0.5">
      <c r="A1" s="554" t="s">
        <v>69</v>
      </c>
      <c r="B1" s="555"/>
      <c r="C1" s="555"/>
      <c r="D1" s="555"/>
      <c r="E1" s="555"/>
      <c r="F1" s="555"/>
      <c r="G1" s="555"/>
      <c r="H1" s="555"/>
      <c r="I1" s="555"/>
      <c r="J1" s="556"/>
      <c r="L1" s="19"/>
      <c r="M1" s="20"/>
      <c r="N1" s="20"/>
      <c r="O1" s="20"/>
      <c r="P1" s="20"/>
      <c r="Q1" s="20"/>
      <c r="R1" s="20"/>
      <c r="S1" s="20"/>
    </row>
    <row r="2" spans="1:19" ht="18" customHeight="1" x14ac:dyDescent="0.35">
      <c r="A2" s="98"/>
      <c r="B2" s="99"/>
      <c r="C2" s="99"/>
      <c r="D2" s="99"/>
      <c r="E2" s="99"/>
      <c r="F2" s="99"/>
      <c r="G2" s="99"/>
      <c r="H2" s="99"/>
      <c r="I2" s="99"/>
      <c r="J2" s="100"/>
    </row>
    <row r="3" spans="1:19" s="21" customFormat="1" ht="20.25" customHeight="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3"/>
      <c r="L3" s="4"/>
      <c r="M3" s="22"/>
      <c r="N3" s="22"/>
      <c r="O3" s="22"/>
      <c r="P3" s="22"/>
      <c r="Q3" s="22"/>
      <c r="R3" s="22"/>
      <c r="S3" s="22"/>
    </row>
    <row r="4" spans="1:19" s="21" customFormat="1" ht="20.25" customHeight="1" x14ac:dyDescent="0.15">
      <c r="A4" s="448" t="s">
        <v>349</v>
      </c>
      <c r="B4" s="653" t="s">
        <v>364</v>
      </c>
      <c r="C4" s="105"/>
      <c r="D4" s="105"/>
      <c r="E4" s="105"/>
      <c r="F4" s="105"/>
      <c r="G4" s="105"/>
      <c r="H4" s="105"/>
      <c r="I4" s="105"/>
      <c r="J4" s="106"/>
      <c r="L4" s="4"/>
      <c r="M4" s="22"/>
      <c r="N4" s="22"/>
      <c r="O4" s="22"/>
      <c r="P4" s="22"/>
      <c r="Q4" s="22"/>
      <c r="R4" s="22"/>
      <c r="S4" s="22"/>
    </row>
    <row r="5" spans="1:19" s="21" customFormat="1" ht="20.25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6"/>
      <c r="L5" s="4"/>
      <c r="M5" s="22"/>
      <c r="N5" s="22"/>
      <c r="O5" s="22"/>
      <c r="P5" s="22"/>
      <c r="Q5" s="22"/>
      <c r="R5" s="22"/>
      <c r="S5" s="22"/>
    </row>
    <row r="6" spans="1:19" s="21" customFormat="1" ht="20.25" customHeight="1" x14ac:dyDescent="0.15">
      <c r="A6" s="448" t="s">
        <v>343</v>
      </c>
      <c r="B6" s="105" t="s">
        <v>76</v>
      </c>
      <c r="C6" s="105"/>
      <c r="D6" s="105"/>
      <c r="E6" s="105"/>
      <c r="F6" s="105"/>
      <c r="G6" s="105"/>
      <c r="H6" s="105"/>
      <c r="I6" s="105"/>
      <c r="J6" s="106"/>
      <c r="L6" s="4"/>
      <c r="M6" s="22"/>
      <c r="N6" s="22"/>
      <c r="O6" s="22"/>
      <c r="P6" s="22"/>
      <c r="Q6" s="22"/>
      <c r="R6" s="22"/>
      <c r="S6" s="22"/>
    </row>
    <row r="7" spans="1:19" s="21" customFormat="1" ht="20.25" customHeight="1" x14ac:dyDescent="0.15">
      <c r="A7" s="448" t="s">
        <v>221</v>
      </c>
      <c r="B7" s="105" t="s">
        <v>240</v>
      </c>
      <c r="C7" s="105"/>
      <c r="D7" s="105"/>
      <c r="E7" s="105"/>
      <c r="F7" s="105"/>
      <c r="G7" s="105"/>
      <c r="H7" s="105"/>
      <c r="I7" s="105"/>
      <c r="J7" s="106"/>
      <c r="L7" s="4"/>
      <c r="M7" s="22"/>
      <c r="N7" s="22"/>
      <c r="O7" s="22"/>
      <c r="P7" s="22"/>
      <c r="Q7" s="22"/>
      <c r="R7" s="22"/>
      <c r="S7" s="22"/>
    </row>
    <row r="8" spans="1:19" s="21" customFormat="1" ht="20.25" customHeight="1" x14ac:dyDescent="0.15">
      <c r="A8" s="104" t="s">
        <v>346</v>
      </c>
      <c r="B8" s="557" t="s">
        <v>352</v>
      </c>
      <c r="C8" s="558"/>
      <c r="D8" s="558"/>
      <c r="E8" s="559"/>
      <c r="F8" s="560" t="s">
        <v>322</v>
      </c>
      <c r="G8" s="558"/>
      <c r="H8" s="558"/>
      <c r="I8" s="561"/>
      <c r="J8" s="450"/>
      <c r="L8" s="4"/>
      <c r="M8" s="22"/>
      <c r="N8" s="22"/>
      <c r="O8" s="22"/>
      <c r="P8" s="22"/>
      <c r="Q8" s="22"/>
      <c r="R8" s="22"/>
      <c r="S8" s="22"/>
    </row>
    <row r="9" spans="1:19" s="21" customFormat="1" ht="20.25" customHeight="1" x14ac:dyDescent="0.15">
      <c r="A9" s="104"/>
      <c r="B9" s="497" t="s">
        <v>290</v>
      </c>
      <c r="C9" s="452" t="s">
        <v>147</v>
      </c>
      <c r="D9" s="453">
        <f>세입명세서!E8</f>
        <v>64940000</v>
      </c>
      <c r="E9" s="451" t="s">
        <v>19</v>
      </c>
      <c r="F9" s="451" t="s">
        <v>32</v>
      </c>
      <c r="G9" s="452" t="s">
        <v>147</v>
      </c>
      <c r="H9" s="453">
        <f>세출명세서!E6</f>
        <v>528502380</v>
      </c>
      <c r="I9" s="498" t="s">
        <v>19</v>
      </c>
      <c r="J9" s="450"/>
      <c r="L9" s="4"/>
      <c r="M9" s="22"/>
      <c r="N9" s="22"/>
      <c r="O9" s="22"/>
      <c r="P9" s="22"/>
      <c r="Q9" s="22"/>
      <c r="R9" s="22"/>
      <c r="S9" s="22"/>
    </row>
    <row r="10" spans="1:19" s="21" customFormat="1" ht="20.25" customHeight="1" x14ac:dyDescent="0.15">
      <c r="A10" s="104"/>
      <c r="B10" s="497" t="s">
        <v>300</v>
      </c>
      <c r="C10" s="452" t="s">
        <v>49</v>
      </c>
      <c r="D10" s="453">
        <f>세입명세서!E12</f>
        <v>833239000</v>
      </c>
      <c r="E10" s="451" t="s">
        <v>19</v>
      </c>
      <c r="F10" s="451" t="s">
        <v>301</v>
      </c>
      <c r="G10" s="452" t="s">
        <v>49</v>
      </c>
      <c r="H10" s="453">
        <f>세출명세서!E92</f>
        <v>344726600</v>
      </c>
      <c r="I10" s="498" t="s">
        <v>19</v>
      </c>
      <c r="J10" s="450"/>
      <c r="L10" s="4"/>
      <c r="M10" s="22"/>
      <c r="N10" s="22"/>
      <c r="O10" s="22"/>
      <c r="P10" s="22"/>
      <c r="Q10" s="22"/>
      <c r="R10" s="22"/>
      <c r="S10" s="22"/>
    </row>
    <row r="11" spans="1:19" s="21" customFormat="1" ht="20.25" customHeight="1" x14ac:dyDescent="0.15">
      <c r="A11" s="104"/>
      <c r="B11" s="497" t="s">
        <v>309</v>
      </c>
      <c r="C11" s="452" t="s">
        <v>49</v>
      </c>
      <c r="D11" s="453">
        <f>세입명세서!E31</f>
        <v>8591000</v>
      </c>
      <c r="E11" s="451" t="s">
        <v>19</v>
      </c>
      <c r="F11" s="451" t="s">
        <v>43</v>
      </c>
      <c r="G11" s="452" t="s">
        <v>49</v>
      </c>
      <c r="H11" s="453">
        <f>세출명세서!E119</f>
        <v>59260000</v>
      </c>
      <c r="I11" s="498" t="s">
        <v>19</v>
      </c>
      <c r="J11" s="450"/>
      <c r="L11" s="4"/>
      <c r="M11" s="22"/>
      <c r="N11" s="22"/>
      <c r="O11" s="22"/>
      <c r="P11" s="22"/>
      <c r="Q11" s="22"/>
      <c r="R11" s="22"/>
      <c r="S11" s="22"/>
    </row>
    <row r="12" spans="1:19" s="21" customFormat="1" ht="20.25" customHeight="1" x14ac:dyDescent="0.15">
      <c r="A12" s="104"/>
      <c r="B12" s="497" t="s">
        <v>348</v>
      </c>
      <c r="C12" s="452" t="s">
        <v>49</v>
      </c>
      <c r="D12" s="453">
        <f>세입명세서!E42</f>
        <v>2500000</v>
      </c>
      <c r="E12" s="451" t="s">
        <v>19</v>
      </c>
      <c r="F12" s="451" t="s">
        <v>26</v>
      </c>
      <c r="G12" s="452" t="s">
        <v>49</v>
      </c>
      <c r="H12" s="453">
        <f>세출명세서!E159</f>
        <v>100000</v>
      </c>
      <c r="I12" s="498" t="s">
        <v>19</v>
      </c>
      <c r="J12" s="450"/>
      <c r="L12" s="4"/>
      <c r="M12" s="22"/>
      <c r="N12" s="22"/>
      <c r="O12" s="22"/>
      <c r="P12" s="22"/>
      <c r="Q12" s="22"/>
      <c r="R12" s="22"/>
      <c r="S12" s="22"/>
    </row>
    <row r="13" spans="1:19" s="21" customFormat="1" ht="20.25" customHeight="1" x14ac:dyDescent="0.15">
      <c r="A13" s="104"/>
      <c r="B13" s="497" t="s">
        <v>14</v>
      </c>
      <c r="C13" s="452" t="s">
        <v>49</v>
      </c>
      <c r="D13" s="453">
        <f>세입명세서!E47</f>
        <v>26032946</v>
      </c>
      <c r="E13" s="451" t="s">
        <v>19</v>
      </c>
      <c r="F13" s="451" t="s">
        <v>42</v>
      </c>
      <c r="G13" s="452" t="s">
        <v>49</v>
      </c>
      <c r="H13" s="453">
        <f>세출명세서!E164</f>
        <v>9493966</v>
      </c>
      <c r="I13" s="498" t="s">
        <v>19</v>
      </c>
      <c r="J13" s="450"/>
      <c r="L13" s="4"/>
      <c r="M13" s="22"/>
      <c r="N13" s="22"/>
      <c r="O13" s="22"/>
      <c r="P13" s="22"/>
      <c r="Q13" s="22"/>
      <c r="R13" s="22"/>
      <c r="S13" s="22"/>
    </row>
    <row r="14" spans="1:19" s="21" customFormat="1" ht="20.25" customHeight="1" x14ac:dyDescent="0.15">
      <c r="A14" s="104"/>
      <c r="B14" s="499" t="s">
        <v>15</v>
      </c>
      <c r="C14" s="500" t="s">
        <v>49</v>
      </c>
      <c r="D14" s="501">
        <f>세입명세서!E56</f>
        <v>6780000</v>
      </c>
      <c r="E14" s="502" t="s">
        <v>19</v>
      </c>
      <c r="F14" s="502"/>
      <c r="G14" s="500"/>
      <c r="H14" s="501"/>
      <c r="I14" s="503"/>
      <c r="J14" s="450"/>
      <c r="L14" s="4"/>
      <c r="M14" s="22"/>
      <c r="N14" s="22"/>
      <c r="O14" s="22"/>
      <c r="P14" s="22"/>
      <c r="Q14" s="22"/>
      <c r="R14" s="22"/>
      <c r="S14" s="22"/>
    </row>
    <row r="15" spans="1:19" s="21" customFormat="1" ht="20.25" customHeight="1" x14ac:dyDescent="0.15">
      <c r="A15" s="104"/>
      <c r="B15" s="449"/>
      <c r="C15" s="454"/>
      <c r="D15" s="455"/>
      <c r="E15" s="449"/>
      <c r="F15" s="449"/>
      <c r="G15" s="454"/>
      <c r="H15" s="455"/>
      <c r="I15" s="449"/>
      <c r="J15" s="450"/>
      <c r="L15" s="52"/>
      <c r="M15" s="22"/>
      <c r="N15" s="22"/>
      <c r="O15" s="22"/>
      <c r="P15" s="22"/>
      <c r="Q15" s="22"/>
      <c r="R15" s="22"/>
      <c r="S15" s="22"/>
    </row>
    <row r="16" spans="1:19" s="21" customFormat="1" ht="20.25" customHeight="1" x14ac:dyDescent="0.15">
      <c r="A16" s="104" t="s">
        <v>323</v>
      </c>
      <c r="B16" s="105" t="s">
        <v>3</v>
      </c>
      <c r="C16" s="105"/>
      <c r="D16" s="105"/>
      <c r="E16" s="105"/>
      <c r="F16" s="105"/>
      <c r="G16" s="105"/>
      <c r="H16" s="105"/>
      <c r="I16" s="105"/>
      <c r="J16" s="106"/>
      <c r="L16" s="4"/>
      <c r="M16" s="22"/>
      <c r="N16" s="22"/>
      <c r="O16" s="22"/>
      <c r="P16" s="22"/>
      <c r="Q16" s="22"/>
      <c r="R16" s="22"/>
      <c r="S16" s="22"/>
    </row>
    <row r="17" spans="1:19" s="21" customFormat="1" ht="20.25" customHeight="1" x14ac:dyDescent="0.15">
      <c r="A17" s="104"/>
      <c r="B17" s="105"/>
      <c r="C17" s="105"/>
      <c r="D17" s="105"/>
      <c r="E17" s="105"/>
      <c r="F17" s="105"/>
      <c r="G17" s="105"/>
      <c r="H17" s="105"/>
      <c r="I17" s="105"/>
      <c r="J17" s="106"/>
      <c r="L17" s="4"/>
      <c r="M17" s="22"/>
      <c r="N17" s="22"/>
      <c r="O17" s="22"/>
      <c r="P17" s="22"/>
      <c r="Q17" s="22"/>
      <c r="R17" s="22"/>
      <c r="S17" s="22"/>
    </row>
    <row r="18" spans="1:19" s="21" customFormat="1" ht="20.25" customHeight="1" x14ac:dyDescent="0.15">
      <c r="A18" s="104" t="s">
        <v>142</v>
      </c>
      <c r="B18" s="105" t="s">
        <v>8</v>
      </c>
      <c r="C18" s="105"/>
      <c r="D18" s="105"/>
      <c r="E18" s="105"/>
      <c r="F18" s="105"/>
      <c r="G18" s="105"/>
      <c r="H18" s="105"/>
      <c r="I18" s="105"/>
      <c r="J18" s="106"/>
      <c r="L18" s="4"/>
      <c r="M18" s="22"/>
      <c r="N18" s="22"/>
      <c r="O18" s="22"/>
      <c r="P18" s="22"/>
      <c r="Q18" s="22"/>
      <c r="R18" s="22"/>
      <c r="S18" s="22"/>
    </row>
    <row r="19" spans="1:19" s="21" customFormat="1" ht="20.25" customHeight="1" x14ac:dyDescent="0.15">
      <c r="A19" s="104" t="s">
        <v>141</v>
      </c>
      <c r="B19" s="105" t="s">
        <v>239</v>
      </c>
      <c r="C19" s="105"/>
      <c r="D19" s="105"/>
      <c r="E19" s="105"/>
      <c r="F19" s="105"/>
      <c r="G19" s="105"/>
      <c r="H19" s="105"/>
      <c r="I19" s="105"/>
      <c r="J19" s="106"/>
      <c r="L19" s="4"/>
      <c r="M19" s="22"/>
      <c r="N19" s="22"/>
      <c r="O19" s="22"/>
      <c r="P19" s="22"/>
      <c r="Q19" s="22"/>
      <c r="R19" s="22"/>
      <c r="S19" s="22"/>
    </row>
    <row r="20" spans="1:19" s="21" customFormat="1" ht="20.25" customHeight="1" x14ac:dyDescent="0.15">
      <c r="A20" s="104"/>
      <c r="B20" s="105"/>
      <c r="C20" s="105"/>
      <c r="D20" s="105"/>
      <c r="E20" s="105"/>
      <c r="F20" s="105"/>
      <c r="G20" s="105"/>
      <c r="H20" s="105"/>
      <c r="I20" s="105"/>
      <c r="J20" s="106"/>
      <c r="L20" s="4"/>
      <c r="M20" s="22"/>
      <c r="N20" s="22"/>
      <c r="O20" s="22"/>
      <c r="P20" s="22"/>
      <c r="Q20" s="22"/>
      <c r="R20" s="22"/>
      <c r="S20" s="22"/>
    </row>
    <row r="21" spans="1:19" s="21" customFormat="1" ht="20.25" customHeight="1" x14ac:dyDescent="0.15">
      <c r="A21" s="104" t="s">
        <v>326</v>
      </c>
      <c r="B21" s="105" t="s">
        <v>4</v>
      </c>
      <c r="C21" s="105"/>
      <c r="D21" s="105"/>
      <c r="E21" s="105"/>
      <c r="F21" s="105"/>
      <c r="G21" s="105"/>
      <c r="H21" s="105"/>
      <c r="I21" s="105"/>
      <c r="J21" s="106"/>
      <c r="L21" s="4"/>
      <c r="M21" s="22"/>
      <c r="N21" s="22"/>
      <c r="O21" s="22"/>
      <c r="P21" s="22"/>
      <c r="Q21" s="22"/>
      <c r="R21" s="22"/>
      <c r="S21" s="22"/>
    </row>
    <row r="22" spans="1:19" s="21" customFormat="1" ht="20.25" customHeight="1" x14ac:dyDescent="0.15">
      <c r="A22" s="104" t="s">
        <v>148</v>
      </c>
      <c r="B22" s="105" t="s">
        <v>74</v>
      </c>
      <c r="C22" s="105"/>
      <c r="D22" s="105"/>
      <c r="E22" s="105"/>
      <c r="F22" s="105"/>
      <c r="G22" s="105"/>
      <c r="H22" s="105"/>
      <c r="I22" s="105"/>
      <c r="J22" s="106"/>
      <c r="L22" s="4"/>
      <c r="M22" s="22"/>
      <c r="N22" s="22"/>
      <c r="O22" s="22"/>
      <c r="P22" s="22"/>
      <c r="Q22" s="22"/>
      <c r="R22" s="22"/>
      <c r="S22" s="22"/>
    </row>
    <row r="23" spans="1:19" s="21" customFormat="1" ht="20.25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5"/>
      <c r="J23" s="106"/>
      <c r="L23" s="4"/>
      <c r="M23" s="22"/>
      <c r="N23" s="22"/>
      <c r="O23" s="22"/>
      <c r="P23" s="22"/>
      <c r="Q23" s="22"/>
      <c r="R23" s="22"/>
      <c r="S23" s="22"/>
    </row>
    <row r="24" spans="1:19" s="21" customFormat="1" ht="20.25" customHeight="1" x14ac:dyDescent="0.15">
      <c r="A24" s="104"/>
      <c r="B24" s="105"/>
      <c r="C24" s="105"/>
      <c r="D24" s="105"/>
      <c r="E24" s="105"/>
      <c r="F24" s="105"/>
      <c r="G24" s="105"/>
      <c r="H24" s="105"/>
      <c r="I24" s="105"/>
      <c r="J24" s="106"/>
      <c r="L24" s="4"/>
      <c r="M24" s="22"/>
      <c r="N24" s="22"/>
      <c r="O24" s="22"/>
      <c r="P24" s="22"/>
      <c r="Q24" s="22"/>
      <c r="R24" s="22"/>
      <c r="S24" s="22"/>
    </row>
    <row r="25" spans="1:19" s="26" customFormat="1" ht="2.25" customHeight="1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5"/>
      <c r="L25" s="16"/>
      <c r="M25" s="17"/>
      <c r="N25" s="17"/>
      <c r="O25" s="17"/>
      <c r="P25" s="17"/>
      <c r="Q25" s="17"/>
      <c r="R25" s="17"/>
      <c r="S25" s="17"/>
    </row>
    <row r="26" spans="1:19" s="26" customFormat="1" ht="17.25" x14ac:dyDescent="0.3">
      <c r="L26" s="16"/>
      <c r="M26" s="17"/>
      <c r="N26" s="17"/>
      <c r="O26" s="17"/>
      <c r="P26" s="17"/>
      <c r="Q26" s="17"/>
      <c r="R26" s="17"/>
      <c r="S26" s="17"/>
    </row>
    <row r="27" spans="1:19" s="26" customFormat="1" ht="17.25" x14ac:dyDescent="0.3">
      <c r="L27" s="16"/>
      <c r="M27" s="17"/>
      <c r="N27" s="17"/>
      <c r="O27" s="17"/>
      <c r="P27" s="17"/>
      <c r="Q27" s="17"/>
      <c r="R27" s="17"/>
      <c r="S27" s="17"/>
    </row>
    <row r="28" spans="1:19" s="26" customFormat="1" ht="17.25" x14ac:dyDescent="0.3">
      <c r="L28" s="16"/>
      <c r="M28" s="17"/>
      <c r="N28" s="17"/>
      <c r="O28" s="17"/>
      <c r="P28" s="17"/>
      <c r="Q28" s="17"/>
      <c r="R28" s="17"/>
      <c r="S28" s="17"/>
    </row>
    <row r="29" spans="1:19" s="26" customFormat="1" ht="17.25" x14ac:dyDescent="0.3">
      <c r="L29" s="16"/>
      <c r="M29" s="17"/>
      <c r="N29" s="17"/>
      <c r="O29" s="17"/>
      <c r="P29" s="17"/>
      <c r="Q29" s="17"/>
      <c r="R29" s="17"/>
      <c r="S29" s="17"/>
    </row>
    <row r="30" spans="1:19" s="26" customFormat="1" ht="17.25" x14ac:dyDescent="0.3">
      <c r="L30" s="16"/>
      <c r="M30" s="17"/>
      <c r="N30" s="17"/>
      <c r="O30" s="17"/>
      <c r="P30" s="17"/>
      <c r="Q30" s="17"/>
      <c r="R30" s="17"/>
      <c r="S30" s="17"/>
    </row>
    <row r="31" spans="1:19" s="26" customFormat="1" ht="17.25" x14ac:dyDescent="0.3">
      <c r="L31" s="16"/>
      <c r="M31" s="17"/>
      <c r="N31" s="17"/>
      <c r="O31" s="17"/>
      <c r="P31" s="17"/>
      <c r="Q31" s="17"/>
      <c r="R31" s="17"/>
      <c r="S31" s="17"/>
    </row>
    <row r="32" spans="1:19" s="26" customFormat="1" ht="17.25" x14ac:dyDescent="0.3">
      <c r="L32" s="16"/>
      <c r="M32" s="17"/>
      <c r="N32" s="17"/>
      <c r="O32" s="17"/>
      <c r="P32" s="17"/>
      <c r="Q32" s="17"/>
      <c r="R32" s="17"/>
      <c r="S32" s="17"/>
    </row>
    <row r="33" spans="12:19" s="26" customFormat="1" ht="17.25" x14ac:dyDescent="0.3">
      <c r="L33" s="16"/>
      <c r="M33" s="17"/>
      <c r="N33" s="17"/>
      <c r="O33" s="17"/>
      <c r="P33" s="17"/>
      <c r="Q33" s="17"/>
      <c r="R33" s="17"/>
      <c r="S33" s="17"/>
    </row>
    <row r="34" spans="12:19" s="26" customFormat="1" ht="17.25" x14ac:dyDescent="0.3">
      <c r="L34" s="16"/>
      <c r="M34" s="17"/>
      <c r="N34" s="17"/>
      <c r="O34" s="17"/>
      <c r="P34" s="17"/>
      <c r="Q34" s="17"/>
      <c r="R34" s="17"/>
      <c r="S34" s="17"/>
    </row>
    <row r="35" spans="12:19" s="26" customFormat="1" ht="17.25" x14ac:dyDescent="0.3">
      <c r="L35" s="16"/>
      <c r="M35" s="17"/>
      <c r="N35" s="17"/>
      <c r="O35" s="17"/>
      <c r="P35" s="17"/>
      <c r="Q35" s="17"/>
      <c r="R35" s="17"/>
      <c r="S35" s="17"/>
    </row>
  </sheetData>
  <mergeCells count="3">
    <mergeCell ref="A1:J1"/>
    <mergeCell ref="B8:E8"/>
    <mergeCell ref="F8:I8"/>
  </mergeCells>
  <phoneticPr fontId="32" type="noConversion"/>
  <pageMargins left="0.8658333420753479" right="0.51138889789581299" top="0.94486111402511597" bottom="0.55097222328186035" header="0.51138889789581299" footer="0.39347222447395325"/>
  <pageSetup paperSize="9" scale="9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5"/>
  <sheetViews>
    <sheetView topLeftCell="A10" zoomScale="90" zoomScaleNormal="90" zoomScaleSheetLayoutView="75" workbookViewId="0">
      <selection activeCell="K26" sqref="K26"/>
    </sheetView>
  </sheetViews>
  <sheetFormatPr defaultColWidth="8.88671875" defaultRowHeight="16.5" x14ac:dyDescent="0.3"/>
  <cols>
    <col min="1" max="1" width="15.44140625" style="301" customWidth="1"/>
    <col min="2" max="2" width="12.77734375" style="301" customWidth="1"/>
    <col min="3" max="3" width="15.109375" style="303" customWidth="1"/>
    <col min="4" max="5" width="14.109375" style="301" customWidth="1"/>
    <col min="6" max="6" width="9.88671875" style="301" customWidth="1"/>
    <col min="7" max="7" width="2.77734375" style="301" customWidth="1"/>
    <col min="8" max="8" width="13.5546875" style="301" customWidth="1"/>
    <col min="9" max="9" width="11.5546875" style="303" customWidth="1"/>
    <col min="10" max="10" width="19.109375" style="303" customWidth="1"/>
    <col min="11" max="11" width="13.109375" style="301" customWidth="1"/>
    <col min="12" max="12" width="14" style="301" customWidth="1"/>
    <col min="13" max="13" width="9.6640625" style="302" customWidth="1"/>
    <col min="14" max="14" width="10.88671875" style="301" bestFit="1" customWidth="1"/>
    <col min="15" max="15" width="10" style="301" bestFit="1" customWidth="1"/>
    <col min="16" max="16" width="10.88671875" style="301" bestFit="1" customWidth="1"/>
    <col min="17" max="16384" width="8.88671875" style="301"/>
  </cols>
  <sheetData>
    <row r="1" spans="1:16" ht="28.5" customHeight="1" x14ac:dyDescent="0.3">
      <c r="A1" s="562" t="s">
        <v>65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</row>
    <row r="2" spans="1:16" s="383" customFormat="1" ht="13.5" customHeight="1" x14ac:dyDescent="0.2">
      <c r="C2" s="386"/>
      <c r="E2" s="387"/>
      <c r="F2" s="384" t="s">
        <v>345</v>
      </c>
      <c r="I2" s="386"/>
      <c r="J2" s="386"/>
      <c r="K2" s="385"/>
      <c r="L2" s="385"/>
      <c r="M2" s="384" t="s">
        <v>345</v>
      </c>
    </row>
    <row r="3" spans="1:16" s="314" customFormat="1" ht="16.5" customHeight="1" x14ac:dyDescent="0.15">
      <c r="A3" s="572" t="s">
        <v>248</v>
      </c>
      <c r="B3" s="573"/>
      <c r="C3" s="573"/>
      <c r="D3" s="563" t="str">
        <f>세입명세서!D3</f>
        <v>2021년1차추경(A)</v>
      </c>
      <c r="E3" s="563" t="str">
        <f>세입명세서!E3</f>
        <v>2021년2차추경(B)</v>
      </c>
      <c r="F3" s="565" t="s">
        <v>129</v>
      </c>
      <c r="H3" s="574" t="s">
        <v>248</v>
      </c>
      <c r="I3" s="575"/>
      <c r="J3" s="576"/>
      <c r="K3" s="563" t="str">
        <f>세출명세서!D3</f>
        <v>2021년1차추경(A)</v>
      </c>
      <c r="L3" s="563" t="str">
        <f>세출명세서!E3</f>
        <v>2021년2차추경(B)</v>
      </c>
      <c r="M3" s="565" t="s">
        <v>259</v>
      </c>
    </row>
    <row r="4" spans="1:16" s="314" customFormat="1" ht="16.5" customHeight="1" x14ac:dyDescent="0.15">
      <c r="A4" s="382" t="s">
        <v>31</v>
      </c>
      <c r="B4" s="381" t="s">
        <v>10</v>
      </c>
      <c r="C4" s="380" t="s">
        <v>34</v>
      </c>
      <c r="D4" s="564"/>
      <c r="E4" s="564"/>
      <c r="F4" s="566"/>
      <c r="H4" s="379" t="s">
        <v>31</v>
      </c>
      <c r="I4" s="378" t="s">
        <v>10</v>
      </c>
      <c r="J4" s="378" t="s">
        <v>34</v>
      </c>
      <c r="K4" s="564"/>
      <c r="L4" s="564"/>
      <c r="M4" s="566"/>
    </row>
    <row r="5" spans="1:16" s="314" customFormat="1" ht="25.5" customHeight="1" x14ac:dyDescent="0.15">
      <c r="A5" s="577" t="s">
        <v>336</v>
      </c>
      <c r="B5" s="578"/>
      <c r="C5" s="578"/>
      <c r="D5" s="377">
        <f>ROUNDDOWN(세입명세서!D5,-3)/1000</f>
        <v>910145</v>
      </c>
      <c r="E5" s="377">
        <f>ROUNDDOWN(세입명세서!E5,-3)/1000</f>
        <v>942082</v>
      </c>
      <c r="F5" s="357">
        <f t="shared" ref="F5:F24" si="0">E5-D5</f>
        <v>31937</v>
      </c>
      <c r="H5" s="569" t="s">
        <v>331</v>
      </c>
      <c r="I5" s="570"/>
      <c r="J5" s="571"/>
      <c r="K5" s="376">
        <f>ROUNDDOWN(세출명세서!D5,-3)/1000</f>
        <v>910145</v>
      </c>
      <c r="L5" s="445">
        <f>ROUNDDOWN(세출명세서!E5,-3)/1000</f>
        <v>942082</v>
      </c>
      <c r="M5" s="401">
        <f t="shared" ref="M5:M37" si="1">L5-K5</f>
        <v>31937</v>
      </c>
      <c r="N5" s="375"/>
      <c r="O5" s="27"/>
    </row>
    <row r="6" spans="1:16" s="314" customFormat="1" ht="18" customHeight="1" x14ac:dyDescent="0.15">
      <c r="A6" s="323" t="s">
        <v>131</v>
      </c>
      <c r="B6" s="360" t="s">
        <v>133</v>
      </c>
      <c r="C6" s="359" t="s">
        <v>45</v>
      </c>
      <c r="D6" s="358">
        <f>+D7</f>
        <v>62400</v>
      </c>
      <c r="E6" s="358">
        <f>+E7</f>
        <v>64940</v>
      </c>
      <c r="F6" s="357">
        <f t="shared" si="0"/>
        <v>2540</v>
      </c>
      <c r="H6" s="374" t="s">
        <v>335</v>
      </c>
      <c r="I6" s="567" t="s">
        <v>44</v>
      </c>
      <c r="J6" s="568"/>
      <c r="K6" s="373">
        <f>SUM(K7:K19)</f>
        <v>507705.80000000005</v>
      </c>
      <c r="L6" s="373">
        <f>SUM(L7:L19)</f>
        <v>528502.38</v>
      </c>
      <c r="M6" s="357">
        <f t="shared" si="1"/>
        <v>20796.579999999958</v>
      </c>
      <c r="N6" s="334"/>
      <c r="O6" s="333"/>
      <c r="P6" s="315"/>
    </row>
    <row r="7" spans="1:16" s="314" customFormat="1" ht="18" customHeight="1" x14ac:dyDescent="0.15">
      <c r="A7" s="343"/>
      <c r="B7" s="363"/>
      <c r="C7" s="372" t="s">
        <v>135</v>
      </c>
      <c r="D7" s="371">
        <f>세입명세서!D8/1000</f>
        <v>62400</v>
      </c>
      <c r="E7" s="371">
        <f>세입명세서!E8/1000</f>
        <v>64940</v>
      </c>
      <c r="F7" s="370">
        <f t="shared" si="0"/>
        <v>2540</v>
      </c>
      <c r="H7" s="362"/>
      <c r="I7" s="326" t="s">
        <v>347</v>
      </c>
      <c r="J7" s="367" t="s">
        <v>351</v>
      </c>
      <c r="K7" s="338">
        <f>세출명세서!D8/1000</f>
        <v>277095</v>
      </c>
      <c r="L7" s="338">
        <f>세출명세서!E8/1000</f>
        <v>280000</v>
      </c>
      <c r="M7" s="402">
        <f t="shared" si="1"/>
        <v>2905</v>
      </c>
      <c r="N7" s="334"/>
      <c r="O7" s="333"/>
      <c r="P7" s="315"/>
    </row>
    <row r="8" spans="1:16" s="314" customFormat="1" ht="18" customHeight="1" x14ac:dyDescent="0.15">
      <c r="A8" s="323" t="s">
        <v>134</v>
      </c>
      <c r="B8" s="360" t="s">
        <v>116</v>
      </c>
      <c r="C8" s="359" t="s">
        <v>45</v>
      </c>
      <c r="D8" s="358">
        <v>807252</v>
      </c>
      <c r="E8" s="358">
        <f>세입명세서!E12/1000</f>
        <v>833239</v>
      </c>
      <c r="F8" s="404">
        <f>세입명세서!F12/1000</f>
        <v>23586.33</v>
      </c>
      <c r="H8" s="362"/>
      <c r="I8" s="326"/>
      <c r="J8" s="364" t="s">
        <v>329</v>
      </c>
      <c r="K8" s="338">
        <f>세출명세서!D10/1000</f>
        <v>134314.20000000001</v>
      </c>
      <c r="L8" s="338">
        <f>세출명세서!E10/1000</f>
        <v>142519</v>
      </c>
      <c r="M8" s="402">
        <f t="shared" si="1"/>
        <v>8204.7999999999884</v>
      </c>
      <c r="N8" s="312"/>
      <c r="O8" s="311"/>
    </row>
    <row r="9" spans="1:16" s="314" customFormat="1" ht="18" customHeight="1" x14ac:dyDescent="0.15">
      <c r="A9" s="327"/>
      <c r="B9" s="351"/>
      <c r="C9" s="430" t="s">
        <v>139</v>
      </c>
      <c r="D9" s="388">
        <f>세입명세서!D14/1000</f>
        <v>150205</v>
      </c>
      <c r="E9" s="388">
        <f>세입명세서!E14/1000</f>
        <v>150205</v>
      </c>
      <c r="F9" s="429">
        <f>E9-D9</f>
        <v>0</v>
      </c>
      <c r="H9" s="362"/>
      <c r="I9" s="326"/>
      <c r="J9" s="364" t="s">
        <v>215</v>
      </c>
      <c r="K9" s="324">
        <f>세출명세서!D19/1000</f>
        <v>31967.52</v>
      </c>
      <c r="L9" s="324">
        <f>세출명세서!E19/1000</f>
        <v>34500</v>
      </c>
      <c r="M9" s="349">
        <f t="shared" si="1"/>
        <v>2532.4799999999996</v>
      </c>
      <c r="N9" s="312"/>
      <c r="O9" s="311"/>
    </row>
    <row r="10" spans="1:16" s="314" customFormat="1" ht="18" customHeight="1" x14ac:dyDescent="0.15">
      <c r="A10" s="327"/>
      <c r="B10" s="351"/>
      <c r="C10" s="325" t="s">
        <v>125</v>
      </c>
      <c r="D10" s="350">
        <f>세입명세서!D17/1000</f>
        <v>134038.26999999999</v>
      </c>
      <c r="E10" s="350">
        <f>세입명세서!E17/1000</f>
        <v>207470.7</v>
      </c>
      <c r="F10" s="349">
        <f t="shared" si="0"/>
        <v>73432.430000000022</v>
      </c>
      <c r="H10" s="362"/>
      <c r="I10" s="326"/>
      <c r="J10" s="364" t="s">
        <v>126</v>
      </c>
      <c r="K10" s="324">
        <f>세출명세서!D22/1000</f>
        <v>34666.68</v>
      </c>
      <c r="L10" s="324">
        <f>세출명세서!E22/1000</f>
        <v>38000</v>
      </c>
      <c r="M10" s="349">
        <f t="shared" si="1"/>
        <v>3333.3199999999997</v>
      </c>
      <c r="N10" s="312"/>
      <c r="O10" s="311"/>
    </row>
    <row r="11" spans="1:16" s="314" customFormat="1" ht="18" customHeight="1" x14ac:dyDescent="0.15">
      <c r="A11" s="327"/>
      <c r="B11" s="351"/>
      <c r="C11" s="325" t="s">
        <v>127</v>
      </c>
      <c r="D11" s="350">
        <f>세입명세서!D22/1000</f>
        <v>525409.4</v>
      </c>
      <c r="E11" s="350">
        <f>세입명세서!E22/1000</f>
        <v>475563.3</v>
      </c>
      <c r="F11" s="349">
        <f t="shared" si="0"/>
        <v>-49846.100000000035</v>
      </c>
      <c r="H11" s="362"/>
      <c r="I11" s="326"/>
      <c r="J11" s="361" t="s">
        <v>122</v>
      </c>
      <c r="K11" s="330">
        <f>세출명세서!D28/1000</f>
        <v>1172</v>
      </c>
      <c r="L11" s="330">
        <f>세출명세서!E28/1000</f>
        <v>1522</v>
      </c>
      <c r="M11" s="365">
        <f t="shared" si="1"/>
        <v>350</v>
      </c>
      <c r="N11" s="312"/>
      <c r="O11" s="311"/>
    </row>
    <row r="12" spans="1:16" s="314" customFormat="1" ht="18" customHeight="1" x14ac:dyDescent="0.15">
      <c r="A12" s="327"/>
      <c r="B12" s="351"/>
      <c r="C12" s="326" t="s">
        <v>136</v>
      </c>
      <c r="D12" s="388">
        <f>세입명세서!D29/1000</f>
        <v>0</v>
      </c>
      <c r="E12" s="388">
        <f>세입명세서!E29/1000</f>
        <v>0</v>
      </c>
      <c r="F12" s="389">
        <f t="shared" si="0"/>
        <v>0</v>
      </c>
      <c r="H12" s="362"/>
      <c r="I12" s="354" t="s">
        <v>123</v>
      </c>
      <c r="J12" s="369" t="s">
        <v>118</v>
      </c>
      <c r="K12" s="368">
        <f>세출명세서!D36/1000</f>
        <v>400</v>
      </c>
      <c r="L12" s="368">
        <f>세출명세서!E36/1000</f>
        <v>100</v>
      </c>
      <c r="M12" s="403">
        <f t="shared" si="1"/>
        <v>-300</v>
      </c>
      <c r="N12" s="312"/>
      <c r="O12" s="311"/>
    </row>
    <row r="13" spans="1:16" s="314" customFormat="1" ht="18" customHeight="1" x14ac:dyDescent="0.15">
      <c r="A13" s="323" t="s">
        <v>120</v>
      </c>
      <c r="B13" s="360" t="s">
        <v>119</v>
      </c>
      <c r="C13" s="359" t="s">
        <v>45</v>
      </c>
      <c r="D13" s="358">
        <f>+D14+D15</f>
        <v>3400</v>
      </c>
      <c r="E13" s="358">
        <f>+E14+E15</f>
        <v>8591</v>
      </c>
      <c r="F13" s="357">
        <f t="shared" si="0"/>
        <v>5191</v>
      </c>
      <c r="H13" s="362"/>
      <c r="I13" s="332"/>
      <c r="J13" s="361" t="s">
        <v>344</v>
      </c>
      <c r="K13" s="330">
        <f>세출명세서!D40/1000</f>
        <v>1600</v>
      </c>
      <c r="L13" s="330">
        <f>세출명세서!E40/1000</f>
        <v>1300</v>
      </c>
      <c r="M13" s="365">
        <f t="shared" si="1"/>
        <v>-300</v>
      </c>
      <c r="N13" s="312"/>
      <c r="O13" s="311"/>
    </row>
    <row r="14" spans="1:16" s="314" customFormat="1" ht="18" customHeight="1" x14ac:dyDescent="0.15">
      <c r="A14" s="327"/>
      <c r="B14" s="351"/>
      <c r="C14" s="354" t="s">
        <v>128</v>
      </c>
      <c r="D14" s="353">
        <f>세입명세서!D33/1000</f>
        <v>1000</v>
      </c>
      <c r="E14" s="353">
        <f>세입명세서!E33/1000</f>
        <v>2791</v>
      </c>
      <c r="F14" s="352">
        <f t="shared" si="0"/>
        <v>1791</v>
      </c>
      <c r="H14" s="362"/>
      <c r="I14" s="326" t="s">
        <v>333</v>
      </c>
      <c r="J14" s="367" t="s">
        <v>339</v>
      </c>
      <c r="K14" s="338">
        <f>세출명세서!D45/1000</f>
        <v>1000</v>
      </c>
      <c r="L14" s="338">
        <f>세출명세서!E45/1000</f>
        <v>100</v>
      </c>
      <c r="M14" s="402">
        <f t="shared" si="1"/>
        <v>-900</v>
      </c>
      <c r="N14" s="312"/>
      <c r="O14" s="311"/>
    </row>
    <row r="15" spans="1:16" s="314" customFormat="1" ht="18" customHeight="1" x14ac:dyDescent="0.15">
      <c r="A15" s="343"/>
      <c r="B15" s="363"/>
      <c r="C15" s="331" t="s">
        <v>117</v>
      </c>
      <c r="D15" s="366">
        <f>세입명세서!D39/1000</f>
        <v>2400</v>
      </c>
      <c r="E15" s="366">
        <f>세입명세서!E39/1000</f>
        <v>5800</v>
      </c>
      <c r="F15" s="365">
        <f t="shared" si="0"/>
        <v>3400</v>
      </c>
      <c r="H15" s="362"/>
      <c r="I15" s="326"/>
      <c r="J15" s="364" t="s">
        <v>124</v>
      </c>
      <c r="K15" s="324">
        <f>세출명세서!D48/1000</f>
        <v>7742.4</v>
      </c>
      <c r="L15" s="324">
        <f>세출명세서!E48/1000</f>
        <v>11005.45</v>
      </c>
      <c r="M15" s="349">
        <f t="shared" si="1"/>
        <v>3263.0500000000011</v>
      </c>
      <c r="N15" s="312"/>
      <c r="O15" s="311"/>
    </row>
    <row r="16" spans="1:16" s="314" customFormat="1" ht="18" customHeight="1" x14ac:dyDescent="0.15">
      <c r="A16" s="323" t="s">
        <v>324</v>
      </c>
      <c r="B16" s="360" t="s">
        <v>327</v>
      </c>
      <c r="C16" s="359" t="s">
        <v>45</v>
      </c>
      <c r="D16" s="358">
        <f>D17</f>
        <v>2500</v>
      </c>
      <c r="E16" s="358">
        <f>E17</f>
        <v>2500</v>
      </c>
      <c r="F16" s="357">
        <f t="shared" si="0"/>
        <v>0</v>
      </c>
      <c r="H16" s="362"/>
      <c r="I16" s="326"/>
      <c r="J16" s="364" t="s">
        <v>121</v>
      </c>
      <c r="K16" s="324">
        <f>세출명세서!D61/1000</f>
        <v>6585</v>
      </c>
      <c r="L16" s="324">
        <f>세출명세서!E61/1000</f>
        <v>7185</v>
      </c>
      <c r="M16" s="349">
        <f t="shared" si="1"/>
        <v>600</v>
      </c>
      <c r="N16" s="312"/>
      <c r="O16" s="311"/>
    </row>
    <row r="17" spans="1:17" s="314" customFormat="1" ht="18" customHeight="1" x14ac:dyDescent="0.15">
      <c r="A17" s="343"/>
      <c r="B17" s="363"/>
      <c r="C17" s="331" t="s">
        <v>200</v>
      </c>
      <c r="D17" s="366">
        <f>세입명세서!D44/1000</f>
        <v>2500</v>
      </c>
      <c r="E17" s="366">
        <f>세입명세서!E44/1000</f>
        <v>2500</v>
      </c>
      <c r="F17" s="365">
        <f t="shared" si="0"/>
        <v>0</v>
      </c>
      <c r="H17" s="362"/>
      <c r="I17" s="326"/>
      <c r="J17" s="364" t="s">
        <v>115</v>
      </c>
      <c r="K17" s="324">
        <f>세출명세서!D66/1000</f>
        <v>4215</v>
      </c>
      <c r="L17" s="324">
        <f>세출명세서!E66/1000</f>
        <v>3914.97</v>
      </c>
      <c r="M17" s="349">
        <f t="shared" si="1"/>
        <v>-300.0300000000002</v>
      </c>
      <c r="N17" s="312"/>
      <c r="O17" s="311"/>
    </row>
    <row r="18" spans="1:17" s="314" customFormat="1" ht="18" customHeight="1" x14ac:dyDescent="0.15">
      <c r="A18" s="323" t="s">
        <v>330</v>
      </c>
      <c r="B18" s="360" t="s">
        <v>334</v>
      </c>
      <c r="C18" s="359" t="s">
        <v>45</v>
      </c>
      <c r="D18" s="358">
        <f>+D19+D20</f>
        <v>26032.946</v>
      </c>
      <c r="E18" s="358">
        <f>+E19+E20</f>
        <v>26032.946</v>
      </c>
      <c r="F18" s="357">
        <f t="shared" si="0"/>
        <v>0</v>
      </c>
      <c r="H18" s="362"/>
      <c r="I18" s="326"/>
      <c r="J18" s="364" t="s">
        <v>337</v>
      </c>
      <c r="K18" s="324">
        <f>세출명세서!D81/1000</f>
        <v>6218</v>
      </c>
      <c r="L18" s="324">
        <f>세출명세서!E81/1000</f>
        <v>8070.96</v>
      </c>
      <c r="M18" s="349">
        <f t="shared" si="1"/>
        <v>1852.96</v>
      </c>
      <c r="N18" s="312"/>
      <c r="O18" s="311"/>
    </row>
    <row r="19" spans="1:17" s="314" customFormat="1" ht="18" customHeight="1" x14ac:dyDescent="0.15">
      <c r="A19" s="327"/>
      <c r="B19" s="351"/>
      <c r="C19" s="354" t="s">
        <v>114</v>
      </c>
      <c r="D19" s="353">
        <f>세입명세서!D49/1000</f>
        <v>21236.816999999999</v>
      </c>
      <c r="E19" s="353">
        <f>세입명세서!E49/1000</f>
        <v>21236.816999999999</v>
      </c>
      <c r="F19" s="352">
        <f t="shared" si="0"/>
        <v>0</v>
      </c>
      <c r="H19" s="362"/>
      <c r="I19" s="332"/>
      <c r="J19" s="361" t="s">
        <v>113</v>
      </c>
      <c r="K19" s="330">
        <f>세출명세서!D86/1000</f>
        <v>730</v>
      </c>
      <c r="L19" s="330">
        <f>세출명세서!E86/1000</f>
        <v>285</v>
      </c>
      <c r="M19" s="365">
        <f t="shared" si="1"/>
        <v>-445</v>
      </c>
      <c r="N19" s="312"/>
      <c r="O19" s="311"/>
    </row>
    <row r="20" spans="1:17" s="314" customFormat="1" ht="18" customHeight="1" x14ac:dyDescent="0.15">
      <c r="A20" s="343"/>
      <c r="B20" s="363"/>
      <c r="C20" s="325" t="s">
        <v>207</v>
      </c>
      <c r="D20" s="350">
        <f>세입명세서!D52/1000</f>
        <v>4796.1289999999999</v>
      </c>
      <c r="E20" s="350">
        <f>세입명세서!E52/1000</f>
        <v>4796.1289999999999</v>
      </c>
      <c r="F20" s="349">
        <f t="shared" si="0"/>
        <v>0</v>
      </c>
      <c r="H20" s="323" t="s">
        <v>112</v>
      </c>
      <c r="I20" s="356" t="s">
        <v>44</v>
      </c>
      <c r="J20" s="355"/>
      <c r="K20" s="320">
        <f>+K21+K22+K23</f>
        <v>335365.2</v>
      </c>
      <c r="L20" s="320">
        <f>+L21+L22+L23</f>
        <v>344726.60000000003</v>
      </c>
      <c r="M20" s="404">
        <f t="shared" si="1"/>
        <v>9361.4000000000233</v>
      </c>
      <c r="N20" s="312"/>
      <c r="O20" s="311"/>
    </row>
    <row r="21" spans="1:17" s="314" customFormat="1" ht="18" customHeight="1" x14ac:dyDescent="0.15">
      <c r="A21" s="323" t="s">
        <v>299</v>
      </c>
      <c r="B21" s="360" t="s">
        <v>298</v>
      </c>
      <c r="C21" s="359" t="s">
        <v>45</v>
      </c>
      <c r="D21" s="358">
        <f>+D22+D23+D24</f>
        <v>6160</v>
      </c>
      <c r="E21" s="358">
        <f>+E22+E23+E24</f>
        <v>6780</v>
      </c>
      <c r="F21" s="357">
        <f t="shared" si="0"/>
        <v>620</v>
      </c>
      <c r="H21" s="327"/>
      <c r="I21" s="326" t="s">
        <v>295</v>
      </c>
      <c r="J21" s="339" t="s">
        <v>292</v>
      </c>
      <c r="K21" s="338">
        <f>세출명세서!D94/1000</f>
        <v>325910</v>
      </c>
      <c r="L21" s="338">
        <f>세출명세서!E94/1000</f>
        <v>335911.4</v>
      </c>
      <c r="M21" s="402">
        <f t="shared" si="1"/>
        <v>10001.400000000023</v>
      </c>
      <c r="N21" s="312"/>
      <c r="O21" s="311"/>
    </row>
    <row r="22" spans="1:17" s="314" customFormat="1" ht="18" customHeight="1" x14ac:dyDescent="0.15">
      <c r="A22" s="327"/>
      <c r="B22" s="351"/>
      <c r="C22" s="354" t="s">
        <v>111</v>
      </c>
      <c r="D22" s="353"/>
      <c r="E22" s="353"/>
      <c r="F22" s="352">
        <f t="shared" si="0"/>
        <v>0</v>
      </c>
      <c r="H22" s="327"/>
      <c r="I22" s="326"/>
      <c r="J22" s="325" t="s">
        <v>109</v>
      </c>
      <c r="K22" s="338">
        <f>세출명세서!D107/1000</f>
        <v>5000</v>
      </c>
      <c r="L22" s="338">
        <f>세출명세서!E107/1000</f>
        <v>4860</v>
      </c>
      <c r="M22" s="402">
        <f t="shared" si="1"/>
        <v>-140</v>
      </c>
      <c r="N22" s="312"/>
      <c r="O22" s="311"/>
    </row>
    <row r="23" spans="1:17" s="314" customFormat="1" ht="18" customHeight="1" x14ac:dyDescent="0.15">
      <c r="A23" s="327"/>
      <c r="B23" s="351"/>
      <c r="C23" s="325" t="s">
        <v>211</v>
      </c>
      <c r="D23" s="350">
        <f>세입명세서!D58/1000</f>
        <v>100</v>
      </c>
      <c r="E23" s="350">
        <f>세입명세서!E58/1000</f>
        <v>100</v>
      </c>
      <c r="F23" s="349">
        <f t="shared" si="0"/>
        <v>0</v>
      </c>
      <c r="H23" s="343"/>
      <c r="I23" s="332"/>
      <c r="J23" s="331" t="s">
        <v>107</v>
      </c>
      <c r="K23" s="338">
        <f>세출명세서!D114/1000</f>
        <v>4455.2</v>
      </c>
      <c r="L23" s="338">
        <f>세출명세서!E114/1000</f>
        <v>3955.2</v>
      </c>
      <c r="M23" s="402">
        <f t="shared" si="1"/>
        <v>-500</v>
      </c>
      <c r="N23" s="312"/>
      <c r="O23" s="311"/>
    </row>
    <row r="24" spans="1:17" s="314" customFormat="1" ht="18" customHeight="1" x14ac:dyDescent="0.15">
      <c r="A24" s="348"/>
      <c r="B24" s="347"/>
      <c r="C24" s="346" t="s">
        <v>108</v>
      </c>
      <c r="D24" s="345">
        <f>세입명세서!D61/1000</f>
        <v>6060</v>
      </c>
      <c r="E24" s="345">
        <f>세입명세서!E61/1000</f>
        <v>6680</v>
      </c>
      <c r="F24" s="344">
        <f t="shared" si="0"/>
        <v>620</v>
      </c>
      <c r="H24" s="323" t="s">
        <v>320</v>
      </c>
      <c r="I24" s="342" t="s">
        <v>44</v>
      </c>
      <c r="J24" s="341"/>
      <c r="K24" s="320">
        <f>SUM(K25:K32)</f>
        <v>62660</v>
      </c>
      <c r="L24" s="320">
        <f>SUM(L25:L32)</f>
        <v>59260</v>
      </c>
      <c r="M24" s="404">
        <f>L24-K24</f>
        <v>-3400</v>
      </c>
      <c r="N24" s="312"/>
      <c r="O24" s="311"/>
    </row>
    <row r="25" spans="1:17" s="314" customFormat="1" ht="18" customHeight="1" x14ac:dyDescent="0.15">
      <c r="H25" s="327"/>
      <c r="I25" s="326" t="s">
        <v>296</v>
      </c>
      <c r="J25" s="339" t="s">
        <v>319</v>
      </c>
      <c r="K25" s="338">
        <f>세출명세서!D121/1000</f>
        <v>43660</v>
      </c>
      <c r="L25" s="338">
        <f>세출명세서!E121/1000</f>
        <v>42000</v>
      </c>
      <c r="M25" s="402">
        <f t="shared" si="1"/>
        <v>-1660</v>
      </c>
      <c r="N25" s="312"/>
      <c r="O25" s="311"/>
      <c r="Q25" s="53"/>
    </row>
    <row r="26" spans="1:17" s="314" customFormat="1" ht="18" customHeight="1" x14ac:dyDescent="0.15">
      <c r="A26" s="337"/>
      <c r="B26" s="337"/>
      <c r="C26" s="329"/>
      <c r="D26" s="328"/>
      <c r="E26" s="328"/>
      <c r="F26" s="328"/>
      <c r="H26" s="327"/>
      <c r="I26" s="326"/>
      <c r="J26" s="325" t="s">
        <v>110</v>
      </c>
      <c r="K26" s="324">
        <f>세출명세서!D128/1000</f>
        <v>1800</v>
      </c>
      <c r="L26" s="324">
        <f>세출명세서!E128/1000</f>
        <v>840</v>
      </c>
      <c r="M26" s="349">
        <f t="shared" si="1"/>
        <v>-960</v>
      </c>
      <c r="N26" s="312"/>
      <c r="O26" s="311"/>
    </row>
    <row r="27" spans="1:17" s="314" customFormat="1" ht="18" customHeight="1" x14ac:dyDescent="0.15">
      <c r="A27" s="337"/>
      <c r="B27" s="337"/>
      <c r="C27" s="336"/>
      <c r="D27" s="335"/>
      <c r="E27" s="335"/>
      <c r="F27" s="335"/>
      <c r="G27" s="340"/>
      <c r="H27" s="327"/>
      <c r="I27" s="326"/>
      <c r="J27" s="325" t="s">
        <v>318</v>
      </c>
      <c r="K27" s="324">
        <f>세출명세서!D131/1000</f>
        <v>500</v>
      </c>
      <c r="L27" s="324">
        <f>세출명세서!E131/1000</f>
        <v>400</v>
      </c>
      <c r="M27" s="349">
        <f t="shared" si="1"/>
        <v>-100</v>
      </c>
      <c r="N27" s="312"/>
      <c r="O27" s="311"/>
    </row>
    <row r="28" spans="1:17" s="314" customFormat="1" ht="18" customHeight="1" x14ac:dyDescent="0.15">
      <c r="A28" s="337"/>
      <c r="B28" s="337"/>
      <c r="C28" s="336"/>
      <c r="D28" s="335"/>
      <c r="E28" s="335"/>
      <c r="F28" s="335"/>
      <c r="H28" s="327"/>
      <c r="I28" s="326"/>
      <c r="J28" s="325" t="s">
        <v>104</v>
      </c>
      <c r="K28" s="324">
        <f>세출명세서!D134/1000</f>
        <v>500</v>
      </c>
      <c r="L28" s="324">
        <f>세출명세서!E134/1000</f>
        <v>500</v>
      </c>
      <c r="M28" s="349">
        <f t="shared" si="1"/>
        <v>0</v>
      </c>
      <c r="N28" s="312"/>
      <c r="O28" s="311"/>
    </row>
    <row r="29" spans="1:17" s="314" customFormat="1" ht="18" customHeight="1" x14ac:dyDescent="0.15">
      <c r="A29" s="337"/>
      <c r="B29" s="337"/>
      <c r="C29" s="336"/>
      <c r="D29" s="335"/>
      <c r="E29" s="335"/>
      <c r="F29" s="335"/>
      <c r="H29" s="327"/>
      <c r="I29" s="332"/>
      <c r="J29" s="331" t="s">
        <v>317</v>
      </c>
      <c r="K29" s="330">
        <f>세출명세서!D137/1000</f>
        <v>4440</v>
      </c>
      <c r="L29" s="330">
        <f>세출명세서!E137/1000</f>
        <v>5400</v>
      </c>
      <c r="M29" s="365">
        <f t="shared" si="1"/>
        <v>960</v>
      </c>
      <c r="N29" s="334"/>
      <c r="O29" s="333"/>
      <c r="P29" s="315"/>
    </row>
    <row r="30" spans="1:17" s="314" customFormat="1" ht="18" customHeight="1" x14ac:dyDescent="0.15">
      <c r="A30" s="319"/>
      <c r="B30" s="319"/>
      <c r="C30" s="318"/>
      <c r="D30" s="328"/>
      <c r="E30" s="328"/>
      <c r="F30" s="328"/>
      <c r="H30" s="327"/>
      <c r="I30" s="326" t="s">
        <v>306</v>
      </c>
      <c r="J30" s="325" t="s">
        <v>209</v>
      </c>
      <c r="K30" s="324">
        <f>세출명세서!D142/1000</f>
        <v>10360</v>
      </c>
      <c r="L30" s="324">
        <f>세출명세서!E142/1000</f>
        <v>9570</v>
      </c>
      <c r="M30" s="349">
        <f t="shared" si="1"/>
        <v>-790</v>
      </c>
      <c r="N30" s="334"/>
      <c r="O30" s="333"/>
      <c r="P30" s="315"/>
    </row>
    <row r="31" spans="1:17" s="314" customFormat="1" ht="18" customHeight="1" x14ac:dyDescent="0.15">
      <c r="A31" s="319"/>
      <c r="B31" s="319"/>
      <c r="C31" s="318"/>
      <c r="D31" s="328"/>
      <c r="E31" s="328"/>
      <c r="F31" s="328"/>
      <c r="H31" s="327"/>
      <c r="I31" s="326"/>
      <c r="J31" s="325" t="s">
        <v>219</v>
      </c>
      <c r="K31" s="324">
        <f>세출명세서!D153/1000</f>
        <v>1400</v>
      </c>
      <c r="L31" s="324">
        <f>세출명세서!E153/1000</f>
        <v>300</v>
      </c>
      <c r="M31" s="349">
        <f t="shared" si="1"/>
        <v>-1100</v>
      </c>
      <c r="N31" s="312"/>
      <c r="O31" s="311"/>
    </row>
    <row r="32" spans="1:17" s="314" customFormat="1" ht="18" customHeight="1" x14ac:dyDescent="0.15">
      <c r="A32" s="319"/>
      <c r="B32" s="319"/>
      <c r="C32" s="318"/>
      <c r="D32" s="317"/>
      <c r="E32" s="317"/>
      <c r="F32" s="317"/>
      <c r="H32" s="327"/>
      <c r="I32" s="532"/>
      <c r="J32" s="326" t="s">
        <v>227</v>
      </c>
      <c r="K32" s="533">
        <v>0</v>
      </c>
      <c r="L32" s="533">
        <f>세출명세서!E156/1000</f>
        <v>250</v>
      </c>
      <c r="M32" s="429">
        <f>L32-K32</f>
        <v>250</v>
      </c>
      <c r="N32" s="312"/>
      <c r="O32" s="311"/>
    </row>
    <row r="33" spans="1:15" s="314" customFormat="1" ht="18" customHeight="1" x14ac:dyDescent="0.15">
      <c r="A33" s="319"/>
      <c r="B33" s="319"/>
      <c r="C33" s="329"/>
      <c r="D33" s="328"/>
      <c r="F33" s="328"/>
      <c r="H33" s="323" t="s">
        <v>316</v>
      </c>
      <c r="I33" s="322" t="s">
        <v>312</v>
      </c>
      <c r="J33" s="321" t="s">
        <v>313</v>
      </c>
      <c r="K33" s="320">
        <f>K34</f>
        <v>300</v>
      </c>
      <c r="L33" s="320">
        <f>L34</f>
        <v>100</v>
      </c>
      <c r="M33" s="404">
        <f t="shared" si="1"/>
        <v>-200</v>
      </c>
      <c r="N33" s="312"/>
      <c r="O33" s="311"/>
    </row>
    <row r="34" spans="1:15" s="314" customFormat="1" ht="18" customHeight="1" x14ac:dyDescent="0.15">
      <c r="A34" s="319"/>
      <c r="B34" s="319"/>
      <c r="C34" s="318"/>
      <c r="D34" s="317"/>
      <c r="E34" s="317"/>
      <c r="F34" s="317"/>
      <c r="H34" s="391"/>
      <c r="I34" s="392" t="s">
        <v>312</v>
      </c>
      <c r="J34" s="393" t="s">
        <v>313</v>
      </c>
      <c r="K34" s="394">
        <f>세출명세서!D161/1000</f>
        <v>300</v>
      </c>
      <c r="L34" s="394">
        <f>세출명세서!E161/1000</f>
        <v>100</v>
      </c>
      <c r="M34" s="352">
        <f t="shared" si="1"/>
        <v>-200</v>
      </c>
      <c r="N34" s="312"/>
      <c r="O34" s="311"/>
    </row>
    <row r="35" spans="1:15" s="314" customFormat="1" ht="18" customHeight="1" x14ac:dyDescent="0.15">
      <c r="A35" s="319"/>
      <c r="B35" s="319"/>
      <c r="C35" s="318"/>
      <c r="D35" s="317"/>
      <c r="E35" s="317"/>
      <c r="F35" s="317"/>
      <c r="H35" s="323" t="s">
        <v>105</v>
      </c>
      <c r="I35" s="397" t="s">
        <v>44</v>
      </c>
      <c r="J35" s="398"/>
      <c r="K35" s="390">
        <f>K36+K37</f>
        <v>4114.616</v>
      </c>
      <c r="L35" s="390">
        <f>L36+L37</f>
        <v>9493.9660000000003</v>
      </c>
      <c r="M35" s="405">
        <f t="shared" si="1"/>
        <v>5379.35</v>
      </c>
      <c r="N35" s="312"/>
      <c r="O35" s="311"/>
    </row>
    <row r="36" spans="1:15" s="314" customFormat="1" ht="18" customHeight="1" x14ac:dyDescent="0.15">
      <c r="A36" s="319"/>
      <c r="B36" s="319"/>
      <c r="C36" s="318"/>
      <c r="D36" s="317"/>
      <c r="E36" s="317"/>
      <c r="F36" s="317"/>
      <c r="H36" s="395"/>
      <c r="I36" s="396" t="s">
        <v>132</v>
      </c>
      <c r="J36" s="396" t="s">
        <v>321</v>
      </c>
      <c r="K36" s="400">
        <f>세출명세서!D166/1000</f>
        <v>1844.1489999999999</v>
      </c>
      <c r="L36" s="400">
        <f>세출명세서!E166/1000</f>
        <v>7223.4989999999998</v>
      </c>
      <c r="M36" s="406">
        <f t="shared" si="1"/>
        <v>5379.35</v>
      </c>
      <c r="N36" s="312"/>
      <c r="O36" s="311"/>
    </row>
    <row r="37" spans="1:15" s="314" customFormat="1" ht="18" customHeight="1" x14ac:dyDescent="0.15">
      <c r="A37" s="319"/>
      <c r="B37" s="319"/>
      <c r="C37" s="318"/>
      <c r="D37" s="317"/>
      <c r="E37" s="317"/>
      <c r="F37" s="317"/>
      <c r="H37" s="395"/>
      <c r="I37" s="395" t="s">
        <v>332</v>
      </c>
      <c r="J37" s="395" t="s">
        <v>325</v>
      </c>
      <c r="K37" s="399">
        <f>세출명세서!D168/1000</f>
        <v>2270.4670000000001</v>
      </c>
      <c r="L37" s="399">
        <f>세출명세서!E168/1000</f>
        <v>2270.4670000000001</v>
      </c>
      <c r="M37" s="407">
        <f t="shared" si="1"/>
        <v>0</v>
      </c>
      <c r="N37" s="312"/>
      <c r="O37" s="311"/>
    </row>
    <row r="38" spans="1:15" s="314" customFormat="1" ht="18" customHeight="1" x14ac:dyDescent="0.15">
      <c r="A38" s="319"/>
      <c r="B38" s="319"/>
      <c r="C38" s="318"/>
      <c r="D38" s="317"/>
      <c r="E38" s="317"/>
      <c r="F38" s="317"/>
      <c r="H38" s="311"/>
      <c r="I38" s="312"/>
      <c r="J38" s="312"/>
      <c r="K38" s="311"/>
      <c r="L38" s="311"/>
      <c r="M38" s="310"/>
      <c r="N38" s="312"/>
      <c r="O38" s="311"/>
    </row>
    <row r="39" spans="1:15" s="314" customFormat="1" ht="18" customHeight="1" x14ac:dyDescent="0.15">
      <c r="A39" s="319"/>
      <c r="B39" s="319"/>
      <c r="C39" s="318"/>
      <c r="D39" s="317"/>
      <c r="E39" s="317"/>
      <c r="F39" s="317"/>
      <c r="H39" s="311"/>
      <c r="I39" s="312"/>
      <c r="J39" s="312"/>
      <c r="K39" s="311"/>
      <c r="L39" s="311"/>
      <c r="M39" s="310"/>
      <c r="N39" s="312"/>
      <c r="O39" s="311"/>
    </row>
    <row r="40" spans="1:15" s="314" customFormat="1" ht="18" customHeight="1" x14ac:dyDescent="0.15">
      <c r="C40" s="316"/>
      <c r="F40" s="315"/>
      <c r="H40" s="311"/>
      <c r="I40" s="312"/>
      <c r="J40" s="312"/>
      <c r="K40" s="311"/>
      <c r="L40" s="311"/>
      <c r="M40" s="310"/>
      <c r="N40" s="312"/>
      <c r="O40" s="311"/>
    </row>
    <row r="41" spans="1:15" s="314" customFormat="1" ht="20.25" customHeight="1" x14ac:dyDescent="0.25">
      <c r="A41" s="304"/>
      <c r="B41" s="304"/>
      <c r="C41" s="305"/>
      <c r="D41" s="304"/>
      <c r="E41" s="304"/>
      <c r="F41" s="313"/>
      <c r="H41" s="307"/>
      <c r="I41" s="309"/>
      <c r="J41" s="309"/>
      <c r="K41" s="307"/>
      <c r="L41" s="307"/>
      <c r="M41" s="308"/>
      <c r="N41" s="311"/>
      <c r="O41" s="311"/>
    </row>
    <row r="42" spans="1:15" s="304" customFormat="1" ht="20.25" customHeight="1" x14ac:dyDescent="0.25">
      <c r="C42" s="305"/>
      <c r="I42" s="305"/>
      <c r="J42" s="305"/>
      <c r="M42" s="306"/>
      <c r="N42" s="307"/>
      <c r="O42" s="307"/>
    </row>
    <row r="43" spans="1:15" s="304" customFormat="1" ht="13.5" x14ac:dyDescent="0.25">
      <c r="C43" s="305"/>
      <c r="I43" s="305"/>
      <c r="J43" s="305"/>
      <c r="M43" s="306"/>
      <c r="N43" s="307"/>
      <c r="O43" s="307"/>
    </row>
    <row r="44" spans="1:15" s="304" customFormat="1" ht="13.5" x14ac:dyDescent="0.25">
      <c r="C44" s="305"/>
      <c r="I44" s="305"/>
      <c r="J44" s="305"/>
      <c r="M44" s="306"/>
      <c r="N44" s="307"/>
      <c r="O44" s="307"/>
    </row>
    <row r="45" spans="1:15" s="304" customFormat="1" ht="13.5" x14ac:dyDescent="0.25">
      <c r="C45" s="305"/>
      <c r="I45" s="305"/>
      <c r="J45" s="305"/>
      <c r="M45" s="306"/>
      <c r="N45" s="307"/>
      <c r="O45" s="307"/>
    </row>
    <row r="46" spans="1:15" s="304" customFormat="1" ht="13.5" x14ac:dyDescent="0.25">
      <c r="C46" s="305"/>
      <c r="I46" s="305"/>
      <c r="J46" s="305"/>
      <c r="M46" s="306"/>
      <c r="N46" s="307"/>
      <c r="O46" s="307"/>
    </row>
    <row r="47" spans="1:15" s="304" customFormat="1" ht="13.5" x14ac:dyDescent="0.25">
      <c r="C47" s="305"/>
      <c r="I47" s="305"/>
      <c r="J47" s="305"/>
      <c r="M47" s="306"/>
    </row>
    <row r="48" spans="1:15" s="304" customFormat="1" ht="13.5" x14ac:dyDescent="0.25">
      <c r="C48" s="305"/>
      <c r="I48" s="305"/>
      <c r="J48" s="305"/>
      <c r="M48" s="306"/>
    </row>
    <row r="49" spans="3:13" s="304" customFormat="1" ht="13.5" x14ac:dyDescent="0.25">
      <c r="C49" s="305"/>
      <c r="I49" s="305"/>
      <c r="J49" s="305"/>
      <c r="M49" s="306"/>
    </row>
    <row r="50" spans="3:13" s="304" customFormat="1" ht="13.5" x14ac:dyDescent="0.25">
      <c r="C50" s="305"/>
      <c r="I50" s="305"/>
      <c r="J50" s="305"/>
      <c r="M50" s="306"/>
    </row>
    <row r="51" spans="3:13" s="304" customFormat="1" ht="13.5" x14ac:dyDescent="0.25">
      <c r="C51" s="305"/>
      <c r="I51" s="305"/>
      <c r="J51" s="305"/>
      <c r="M51" s="306"/>
    </row>
    <row r="52" spans="3:13" s="304" customFormat="1" ht="13.5" x14ac:dyDescent="0.25">
      <c r="C52" s="305"/>
      <c r="I52" s="305"/>
      <c r="J52" s="305"/>
      <c r="M52" s="306"/>
    </row>
    <row r="53" spans="3:13" s="304" customFormat="1" ht="13.5" x14ac:dyDescent="0.25">
      <c r="C53" s="305"/>
      <c r="I53" s="305"/>
      <c r="J53" s="305"/>
      <c r="M53" s="306"/>
    </row>
    <row r="54" spans="3:13" s="304" customFormat="1" ht="13.5" x14ac:dyDescent="0.25">
      <c r="C54" s="305"/>
      <c r="I54" s="305"/>
      <c r="J54" s="305"/>
      <c r="M54" s="306"/>
    </row>
    <row r="55" spans="3:13" s="304" customFormat="1" ht="13.5" x14ac:dyDescent="0.25">
      <c r="C55" s="305"/>
      <c r="I55" s="305"/>
      <c r="J55" s="305"/>
      <c r="M55" s="306"/>
    </row>
    <row r="56" spans="3:13" s="304" customFormat="1" ht="13.5" x14ac:dyDescent="0.25">
      <c r="C56" s="305"/>
      <c r="I56" s="305"/>
      <c r="J56" s="305"/>
      <c r="M56" s="306"/>
    </row>
    <row r="57" spans="3:13" s="304" customFormat="1" ht="13.5" x14ac:dyDescent="0.25">
      <c r="C57" s="305"/>
      <c r="I57" s="305"/>
      <c r="J57" s="305"/>
      <c r="M57" s="306"/>
    </row>
    <row r="58" spans="3:13" s="304" customFormat="1" ht="13.5" x14ac:dyDescent="0.25">
      <c r="C58" s="305"/>
      <c r="I58" s="305"/>
      <c r="J58" s="305"/>
      <c r="M58" s="306"/>
    </row>
    <row r="59" spans="3:13" s="304" customFormat="1" ht="13.5" x14ac:dyDescent="0.25">
      <c r="C59" s="305"/>
      <c r="I59" s="305"/>
      <c r="J59" s="305"/>
      <c r="M59" s="306"/>
    </row>
    <row r="60" spans="3:13" s="304" customFormat="1" ht="13.5" x14ac:dyDescent="0.25">
      <c r="C60" s="305"/>
      <c r="I60" s="305"/>
      <c r="J60" s="305"/>
      <c r="M60" s="306"/>
    </row>
    <row r="61" spans="3:13" s="304" customFormat="1" ht="13.5" x14ac:dyDescent="0.25">
      <c r="C61" s="305"/>
      <c r="I61" s="305"/>
      <c r="J61" s="305"/>
      <c r="M61" s="306"/>
    </row>
    <row r="62" spans="3:13" s="304" customFormat="1" ht="13.5" x14ac:dyDescent="0.25">
      <c r="C62" s="305"/>
      <c r="I62" s="305"/>
      <c r="J62" s="305"/>
      <c r="M62" s="306"/>
    </row>
    <row r="63" spans="3:13" s="304" customFormat="1" ht="13.5" x14ac:dyDescent="0.25">
      <c r="C63" s="305"/>
      <c r="I63" s="305"/>
      <c r="J63" s="305"/>
      <c r="M63" s="306"/>
    </row>
    <row r="64" spans="3:13" s="304" customFormat="1" ht="13.5" x14ac:dyDescent="0.25">
      <c r="C64" s="305"/>
      <c r="I64" s="305"/>
      <c r="J64" s="305"/>
      <c r="M64" s="306"/>
    </row>
    <row r="65" spans="1:13" s="304" customFormat="1" ht="13.5" x14ac:dyDescent="0.25">
      <c r="C65" s="305"/>
      <c r="I65" s="305"/>
      <c r="J65" s="305"/>
      <c r="M65" s="306"/>
    </row>
    <row r="66" spans="1:13" s="304" customFormat="1" ht="13.5" x14ac:dyDescent="0.25">
      <c r="C66" s="305"/>
      <c r="I66" s="305"/>
      <c r="J66" s="305"/>
      <c r="M66" s="306"/>
    </row>
    <row r="67" spans="1:13" s="304" customFormat="1" ht="13.5" x14ac:dyDescent="0.25">
      <c r="C67" s="305"/>
      <c r="I67" s="305"/>
      <c r="J67" s="305"/>
      <c r="M67" s="306"/>
    </row>
    <row r="68" spans="1:13" s="304" customFormat="1" ht="13.5" x14ac:dyDescent="0.25">
      <c r="C68" s="305"/>
      <c r="I68" s="305"/>
      <c r="J68" s="305"/>
      <c r="M68" s="306"/>
    </row>
    <row r="69" spans="1:13" s="304" customFormat="1" ht="13.5" x14ac:dyDescent="0.25">
      <c r="C69" s="305"/>
      <c r="I69" s="305"/>
      <c r="J69" s="305"/>
      <c r="M69" s="306"/>
    </row>
    <row r="70" spans="1:13" s="304" customFormat="1" ht="13.5" x14ac:dyDescent="0.25">
      <c r="C70" s="305"/>
      <c r="I70" s="305"/>
      <c r="J70" s="305"/>
      <c r="M70" s="306"/>
    </row>
    <row r="71" spans="1:13" s="304" customFormat="1" x14ac:dyDescent="0.3">
      <c r="C71" s="305"/>
      <c r="H71" s="301"/>
      <c r="I71" s="303"/>
      <c r="J71" s="303"/>
      <c r="K71" s="301"/>
      <c r="L71" s="301"/>
      <c r="M71" s="302"/>
    </row>
    <row r="72" spans="1:13" s="304" customFormat="1" x14ac:dyDescent="0.3">
      <c r="C72" s="305"/>
      <c r="H72" s="301"/>
      <c r="I72" s="303"/>
      <c r="J72" s="303"/>
      <c r="K72" s="301"/>
      <c r="L72" s="301"/>
      <c r="M72" s="302"/>
    </row>
    <row r="73" spans="1:13" s="304" customFormat="1" x14ac:dyDescent="0.3">
      <c r="C73" s="305"/>
      <c r="H73" s="301"/>
      <c r="I73" s="303"/>
      <c r="J73" s="303"/>
      <c r="K73" s="301"/>
      <c r="L73" s="301"/>
      <c r="M73" s="302"/>
    </row>
    <row r="74" spans="1:13" s="304" customFormat="1" x14ac:dyDescent="0.3">
      <c r="C74" s="305"/>
      <c r="H74" s="301"/>
      <c r="I74" s="303"/>
      <c r="J74" s="303"/>
      <c r="K74" s="301"/>
      <c r="L74" s="301"/>
      <c r="M74" s="302"/>
    </row>
    <row r="75" spans="1:13" s="304" customFormat="1" x14ac:dyDescent="0.3">
      <c r="A75" s="301"/>
      <c r="B75" s="301"/>
      <c r="C75" s="303"/>
      <c r="D75" s="301"/>
      <c r="E75" s="301"/>
      <c r="F75" s="301"/>
      <c r="H75" s="301"/>
      <c r="I75" s="303"/>
      <c r="J75" s="303"/>
      <c r="K75" s="301"/>
      <c r="L75" s="301"/>
      <c r="M75" s="302"/>
    </row>
  </sheetData>
  <mergeCells count="12">
    <mergeCell ref="I6:J6"/>
    <mergeCell ref="H5:J5"/>
    <mergeCell ref="L3:L4"/>
    <mergeCell ref="M3:M4"/>
    <mergeCell ref="A3:C3"/>
    <mergeCell ref="H3:J3"/>
    <mergeCell ref="A5:C5"/>
    <mergeCell ref="A1:M1"/>
    <mergeCell ref="D3:D4"/>
    <mergeCell ref="E3:E4"/>
    <mergeCell ref="F3:F4"/>
    <mergeCell ref="K3:K4"/>
  </mergeCells>
  <phoneticPr fontId="32" type="noConversion"/>
  <printOptions horizontalCentered="1"/>
  <pageMargins left="0.51138889789581299" right="0.47236111760139465" top="0.51138889789581299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6"/>
  <sheetViews>
    <sheetView view="pageBreakPreview" topLeftCell="A19" zoomScaleNormal="100" zoomScaleSheetLayoutView="100" workbookViewId="0">
      <selection activeCell="V24" sqref="V24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9" customWidth="1"/>
    <col min="7" max="7" width="19.33203125" style="43" customWidth="1"/>
    <col min="8" max="8" width="9.5546875" style="44" customWidth="1"/>
    <col min="9" max="9" width="2.33203125" style="5" customWidth="1"/>
    <col min="10" max="10" width="1.77734375" style="5" customWidth="1"/>
    <col min="11" max="11" width="3.88671875" style="5" customWidth="1"/>
    <col min="12" max="12" width="2.33203125" style="5" customWidth="1"/>
    <col min="13" max="13" width="1.77734375" style="5" customWidth="1"/>
    <col min="14" max="14" width="3.77734375" style="5" customWidth="1"/>
    <col min="15" max="15" width="2.33203125" style="5" customWidth="1"/>
    <col min="16" max="16" width="1.77734375" style="5" customWidth="1"/>
    <col min="17" max="17" width="11.21875" style="4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597" t="s">
        <v>61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</row>
    <row r="2" spans="1:27" ht="15" customHeight="1" x14ac:dyDescent="0.15">
      <c r="A2" s="107"/>
      <c r="B2" s="107"/>
      <c r="C2" s="107"/>
      <c r="D2" s="108"/>
      <c r="E2" s="108"/>
      <c r="F2" s="108"/>
      <c r="G2" s="109"/>
      <c r="H2" s="110"/>
      <c r="I2" s="111"/>
      <c r="J2" s="111"/>
      <c r="K2" s="111"/>
      <c r="L2" s="111"/>
      <c r="M2" s="111"/>
      <c r="N2" s="111"/>
      <c r="O2" s="111"/>
      <c r="P2" s="111"/>
      <c r="Q2" s="112" t="s">
        <v>250</v>
      </c>
    </row>
    <row r="3" spans="1:27" s="2" customFormat="1" ht="18.75" customHeight="1" x14ac:dyDescent="0.15">
      <c r="A3" s="601" t="s">
        <v>248</v>
      </c>
      <c r="B3" s="602"/>
      <c r="C3" s="602"/>
      <c r="D3" s="603" t="s">
        <v>229</v>
      </c>
      <c r="E3" s="603" t="s">
        <v>238</v>
      </c>
      <c r="F3" s="605" t="s">
        <v>259</v>
      </c>
      <c r="G3" s="607" t="s">
        <v>81</v>
      </c>
      <c r="H3" s="608"/>
      <c r="I3" s="608"/>
      <c r="J3" s="608"/>
      <c r="K3" s="608"/>
      <c r="L3" s="608"/>
      <c r="M3" s="608"/>
      <c r="N3" s="608"/>
      <c r="O3" s="608"/>
      <c r="P3" s="608"/>
      <c r="Q3" s="609"/>
    </row>
    <row r="4" spans="1:27" s="2" customFormat="1" ht="18.75" customHeight="1" x14ac:dyDescent="0.15">
      <c r="A4" s="113" t="s">
        <v>31</v>
      </c>
      <c r="B4" s="114" t="s">
        <v>10</v>
      </c>
      <c r="C4" s="114" t="s">
        <v>34</v>
      </c>
      <c r="D4" s="604"/>
      <c r="E4" s="604"/>
      <c r="F4" s="606"/>
      <c r="G4" s="610"/>
      <c r="H4" s="611"/>
      <c r="I4" s="611"/>
      <c r="J4" s="611"/>
      <c r="K4" s="611"/>
      <c r="L4" s="611"/>
      <c r="M4" s="611"/>
      <c r="N4" s="611"/>
      <c r="O4" s="611"/>
      <c r="P4" s="611"/>
      <c r="Q4" s="612"/>
    </row>
    <row r="5" spans="1:27" s="2" customFormat="1" ht="18.75" customHeight="1" x14ac:dyDescent="0.15">
      <c r="A5" s="598" t="s">
        <v>38</v>
      </c>
      <c r="B5" s="599"/>
      <c r="C5" s="600"/>
      <c r="D5" s="115">
        <f>D6+D12+D31+D42+D47+D56</f>
        <v>910145616</v>
      </c>
      <c r="E5" s="115">
        <f>E6+E12+E31+E42+E47+E56</f>
        <v>942082946</v>
      </c>
      <c r="F5" s="115">
        <f>E5-D5</f>
        <v>31937330</v>
      </c>
      <c r="G5" s="116"/>
      <c r="H5" s="117"/>
      <c r="I5" s="118"/>
      <c r="J5" s="118"/>
      <c r="K5" s="118"/>
      <c r="L5" s="118"/>
      <c r="M5" s="118"/>
      <c r="N5" s="118"/>
      <c r="O5" s="118"/>
      <c r="P5" s="118"/>
      <c r="Q5" s="119"/>
      <c r="X5" s="33"/>
    </row>
    <row r="6" spans="1:27" s="34" customFormat="1" ht="16.5" customHeight="1" x14ac:dyDescent="0.15">
      <c r="A6" s="591" t="s">
        <v>87</v>
      </c>
      <c r="B6" s="592"/>
      <c r="C6" s="593"/>
      <c r="D6" s="120">
        <f>D7</f>
        <v>62400000</v>
      </c>
      <c r="E6" s="120">
        <f>E7</f>
        <v>64940000</v>
      </c>
      <c r="F6" s="120">
        <f>E6-D6</f>
        <v>2540000</v>
      </c>
      <c r="G6" s="121"/>
      <c r="H6" s="122"/>
      <c r="I6" s="123"/>
      <c r="J6" s="123"/>
      <c r="K6" s="123"/>
      <c r="L6" s="123"/>
      <c r="M6" s="123"/>
      <c r="N6" s="123"/>
      <c r="O6" s="123"/>
      <c r="P6" s="123"/>
      <c r="Q6" s="124"/>
      <c r="Y6" s="29"/>
    </row>
    <row r="7" spans="1:27" s="34" customFormat="1" ht="16.5" customHeight="1" x14ac:dyDescent="0.15">
      <c r="A7" s="125"/>
      <c r="B7" s="589" t="s">
        <v>88</v>
      </c>
      <c r="C7" s="590"/>
      <c r="D7" s="126">
        <f>D8</f>
        <v>62400000</v>
      </c>
      <c r="E7" s="126">
        <f>E8</f>
        <v>64940000</v>
      </c>
      <c r="F7" s="126">
        <f>E7-D7</f>
        <v>2540000</v>
      </c>
      <c r="G7" s="127"/>
      <c r="H7" s="128"/>
      <c r="I7" s="129"/>
      <c r="J7" s="129"/>
      <c r="K7" s="129"/>
      <c r="L7" s="129"/>
      <c r="M7" s="129"/>
      <c r="N7" s="129"/>
      <c r="O7" s="129"/>
      <c r="P7" s="129"/>
      <c r="Q7" s="130"/>
    </row>
    <row r="8" spans="1:27" s="34" customFormat="1" ht="16.5" customHeight="1" x14ac:dyDescent="0.15">
      <c r="A8" s="125"/>
      <c r="B8" s="131"/>
      <c r="C8" s="132" t="s">
        <v>135</v>
      </c>
      <c r="D8" s="133">
        <v>62400000</v>
      </c>
      <c r="E8" s="133">
        <f>Q8</f>
        <v>64940000</v>
      </c>
      <c r="F8" s="134">
        <f>E8-D8</f>
        <v>2540000</v>
      </c>
      <c r="G8" s="135" t="s">
        <v>290</v>
      </c>
      <c r="H8" s="128"/>
      <c r="I8" s="129"/>
      <c r="J8" s="136"/>
      <c r="K8" s="129"/>
      <c r="L8" s="129"/>
      <c r="M8" s="136"/>
      <c r="N8" s="129"/>
      <c r="O8" s="129"/>
      <c r="P8" s="129"/>
      <c r="Q8" s="238">
        <f>SUM(Q9:Q11)</f>
        <v>64940000</v>
      </c>
      <c r="Z8" s="53"/>
    </row>
    <row r="9" spans="1:27" s="34" customFormat="1" ht="16.5" customHeight="1" x14ac:dyDescent="0.15">
      <c r="A9" s="125"/>
      <c r="B9" s="131"/>
      <c r="C9" s="131"/>
      <c r="D9" s="134"/>
      <c r="E9" s="134"/>
      <c r="F9" s="134"/>
      <c r="G9" s="137" t="s">
        <v>290</v>
      </c>
      <c r="H9" s="138">
        <v>400000</v>
      </c>
      <c r="I9" s="129" t="s">
        <v>19</v>
      </c>
      <c r="J9" s="136" t="s">
        <v>21</v>
      </c>
      <c r="K9" s="129">
        <v>13</v>
      </c>
      <c r="L9" s="129" t="s">
        <v>9</v>
      </c>
      <c r="M9" s="136" t="s">
        <v>21</v>
      </c>
      <c r="N9" s="129">
        <v>12</v>
      </c>
      <c r="O9" s="129" t="s">
        <v>35</v>
      </c>
      <c r="P9" s="129" t="s">
        <v>36</v>
      </c>
      <c r="Q9" s="130">
        <f>H9*K9*N9</f>
        <v>62400000</v>
      </c>
      <c r="S9" s="443"/>
      <c r="Z9" s="53"/>
      <c r="AA9" s="29"/>
    </row>
    <row r="10" spans="1:27" s="34" customFormat="1" ht="16.5" customHeight="1" x14ac:dyDescent="0.15">
      <c r="A10" s="125"/>
      <c r="B10" s="131"/>
      <c r="C10" s="131"/>
      <c r="D10" s="134"/>
      <c r="E10" s="134"/>
      <c r="F10" s="134"/>
      <c r="G10" s="475"/>
      <c r="H10" s="138">
        <v>400000</v>
      </c>
      <c r="I10" s="129" t="s">
        <v>19</v>
      </c>
      <c r="J10" s="136" t="s">
        <v>21</v>
      </c>
      <c r="K10" s="129">
        <v>1</v>
      </c>
      <c r="L10" s="129" t="s">
        <v>9</v>
      </c>
      <c r="M10" s="136" t="s">
        <v>21</v>
      </c>
      <c r="N10" s="129">
        <v>6</v>
      </c>
      <c r="O10" s="129" t="s">
        <v>35</v>
      </c>
      <c r="P10" s="129" t="s">
        <v>36</v>
      </c>
      <c r="Q10" s="130">
        <f>H10*K10*N10</f>
        <v>2400000</v>
      </c>
      <c r="S10" s="443"/>
      <c r="Z10" s="53"/>
      <c r="AA10" s="29"/>
    </row>
    <row r="11" spans="1:27" s="34" customFormat="1" ht="16.5" customHeight="1" x14ac:dyDescent="0.15">
      <c r="A11" s="139"/>
      <c r="B11" s="140"/>
      <c r="C11" s="140"/>
      <c r="D11" s="141"/>
      <c r="E11" s="141"/>
      <c r="F11" s="141"/>
      <c r="G11" s="415"/>
      <c r="H11" s="476">
        <v>140000</v>
      </c>
      <c r="I11" s="476" t="s">
        <v>19</v>
      </c>
      <c r="J11" s="143" t="s">
        <v>53</v>
      </c>
      <c r="K11" s="476">
        <v>1</v>
      </c>
      <c r="L11" s="476" t="s">
        <v>9</v>
      </c>
      <c r="M11" s="476" t="s">
        <v>53</v>
      </c>
      <c r="N11" s="476">
        <v>1</v>
      </c>
      <c r="O11" s="476" t="s">
        <v>35</v>
      </c>
      <c r="P11" s="476" t="s">
        <v>36</v>
      </c>
      <c r="Q11" s="476">
        <f>H11*K11*N11</f>
        <v>140000</v>
      </c>
      <c r="R11" s="460"/>
      <c r="S11" s="460"/>
      <c r="T11" s="460"/>
      <c r="U11" s="460"/>
      <c r="V11" s="460"/>
      <c r="W11" s="460"/>
      <c r="Z11" s="29"/>
    </row>
    <row r="12" spans="1:27" s="34" customFormat="1" ht="16.5" customHeight="1" x14ac:dyDescent="0.15">
      <c r="A12" s="594" t="s">
        <v>254</v>
      </c>
      <c r="B12" s="595"/>
      <c r="C12" s="596"/>
      <c r="D12" s="142">
        <f>D13</f>
        <v>809652670</v>
      </c>
      <c r="E12" s="142">
        <f>E13</f>
        <v>833239000</v>
      </c>
      <c r="F12" s="414">
        <f>E12-D12</f>
        <v>23586330</v>
      </c>
      <c r="G12" s="416"/>
      <c r="H12" s="152"/>
      <c r="I12" s="153"/>
      <c r="J12" s="153"/>
      <c r="K12" s="153"/>
      <c r="L12" s="153"/>
      <c r="M12" s="153"/>
      <c r="N12" s="153"/>
      <c r="O12" s="153"/>
      <c r="P12" s="153"/>
      <c r="Q12" s="457"/>
      <c r="R12" s="579"/>
      <c r="S12" s="579"/>
      <c r="T12" s="461"/>
      <c r="U12" s="461"/>
      <c r="V12" s="462"/>
      <c r="W12" s="580"/>
    </row>
    <row r="13" spans="1:27" s="34" customFormat="1" ht="16.5" customHeight="1" x14ac:dyDescent="0.15">
      <c r="A13" s="145"/>
      <c r="B13" s="589" t="s">
        <v>247</v>
      </c>
      <c r="C13" s="590"/>
      <c r="D13" s="141">
        <f>D14+D17+D22+D29</f>
        <v>809652670</v>
      </c>
      <c r="E13" s="141">
        <f>E14+E17+E22+E29</f>
        <v>833239000</v>
      </c>
      <c r="F13" s="415">
        <f>E13-D13</f>
        <v>23586330</v>
      </c>
      <c r="G13" s="417"/>
      <c r="H13" s="411"/>
      <c r="I13" s="129"/>
      <c r="J13" s="129"/>
      <c r="K13" s="129"/>
      <c r="L13" s="129"/>
      <c r="M13" s="129"/>
      <c r="N13" s="129"/>
      <c r="O13" s="129"/>
      <c r="P13" s="129"/>
      <c r="Q13" s="193"/>
      <c r="R13" s="579"/>
      <c r="S13" s="579"/>
      <c r="T13" s="463"/>
      <c r="U13" s="463"/>
      <c r="V13" s="464"/>
      <c r="W13" s="580"/>
      <c r="X13" s="442"/>
    </row>
    <row r="14" spans="1:27" s="34" customFormat="1" ht="16.5" customHeight="1" x14ac:dyDescent="0.15">
      <c r="A14" s="145"/>
      <c r="B14" s="132"/>
      <c r="C14" s="164" t="s">
        <v>140</v>
      </c>
      <c r="D14" s="134">
        <v>150205000</v>
      </c>
      <c r="E14" s="134">
        <v>150205000</v>
      </c>
      <c r="F14" s="127">
        <f>E14-D14</f>
        <v>0</v>
      </c>
      <c r="G14" s="418" t="s">
        <v>300</v>
      </c>
      <c r="H14" s="427"/>
      <c r="I14" s="428"/>
      <c r="J14" s="428"/>
      <c r="K14" s="428"/>
      <c r="L14" s="428"/>
      <c r="M14" s="428"/>
      <c r="N14" s="428"/>
      <c r="O14" s="428"/>
      <c r="P14" s="428"/>
      <c r="Q14" s="458">
        <f>Q15+Q24+Q28</f>
        <v>833239000</v>
      </c>
      <c r="R14" s="465"/>
      <c r="S14" s="465"/>
      <c r="T14" s="463"/>
      <c r="U14" s="463"/>
      <c r="V14" s="463"/>
      <c r="W14" s="463"/>
      <c r="X14" s="442"/>
    </row>
    <row r="15" spans="1:27" s="34" customFormat="1" ht="16.5" customHeight="1" x14ac:dyDescent="0.15">
      <c r="A15" s="145"/>
      <c r="B15" s="131"/>
      <c r="C15" s="164"/>
      <c r="D15" s="134"/>
      <c r="E15" s="134"/>
      <c r="F15" s="127"/>
      <c r="G15" s="487" t="s">
        <v>328</v>
      </c>
      <c r="H15" s="488"/>
      <c r="I15" s="489"/>
      <c r="J15" s="489"/>
      <c r="K15" s="489"/>
      <c r="L15" s="489"/>
      <c r="M15" s="489"/>
      <c r="N15" s="489"/>
      <c r="O15" s="489"/>
      <c r="P15" s="489"/>
      <c r="Q15" s="490">
        <f>SUM(Q16:Q23)</f>
        <v>502289000</v>
      </c>
      <c r="R15" s="465"/>
      <c r="S15" s="465"/>
      <c r="T15" s="463"/>
      <c r="U15" s="463"/>
      <c r="V15" s="463"/>
      <c r="W15" s="463"/>
      <c r="X15" s="442"/>
    </row>
    <row r="16" spans="1:27" s="34" customFormat="1" ht="16.5" customHeight="1" x14ac:dyDescent="0.15">
      <c r="A16" s="145"/>
      <c r="B16" s="131"/>
      <c r="C16" s="164"/>
      <c r="D16" s="134"/>
      <c r="E16" s="134"/>
      <c r="F16" s="127"/>
      <c r="G16" s="419" t="s">
        <v>70</v>
      </c>
      <c r="H16" s="409"/>
      <c r="I16" s="129"/>
      <c r="J16" s="129"/>
      <c r="K16" s="129"/>
      <c r="L16" s="129"/>
      <c r="M16" s="129"/>
      <c r="N16" s="129"/>
      <c r="O16" s="129"/>
      <c r="P16" s="129"/>
      <c r="Q16" s="193">
        <v>285000000</v>
      </c>
      <c r="R16" s="466"/>
      <c r="S16" s="466"/>
      <c r="T16" s="463"/>
      <c r="U16" s="463"/>
      <c r="V16" s="463"/>
      <c r="W16" s="463"/>
      <c r="X16" s="442"/>
    </row>
    <row r="17" spans="1:24" s="34" customFormat="1" ht="20.25" customHeight="1" x14ac:dyDescent="0.15">
      <c r="A17" s="146"/>
      <c r="B17" s="131"/>
      <c r="C17" s="156" t="s">
        <v>130</v>
      </c>
      <c r="D17" s="157">
        <v>134038270</v>
      </c>
      <c r="E17" s="157">
        <v>207470700</v>
      </c>
      <c r="F17" s="199">
        <f>E17-D17</f>
        <v>73432430</v>
      </c>
      <c r="G17" s="419" t="s">
        <v>75</v>
      </c>
      <c r="H17" s="409"/>
      <c r="I17" s="129"/>
      <c r="J17" s="129"/>
      <c r="K17" s="129"/>
      <c r="L17" s="129"/>
      <c r="M17" s="129"/>
      <c r="N17" s="129"/>
      <c r="O17" s="129"/>
      <c r="P17" s="129"/>
      <c r="Q17" s="193">
        <v>102000000</v>
      </c>
      <c r="R17" s="466"/>
      <c r="S17" s="466"/>
      <c r="T17" s="463"/>
      <c r="U17" s="463"/>
      <c r="V17" s="467"/>
      <c r="W17" s="463"/>
      <c r="X17" s="442"/>
    </row>
    <row r="18" spans="1:24" s="34" customFormat="1" ht="20.25" customHeight="1" x14ac:dyDescent="0.15">
      <c r="A18" s="146"/>
      <c r="B18" s="131"/>
      <c r="C18" s="131"/>
      <c r="D18" s="134"/>
      <c r="E18" s="134"/>
      <c r="F18" s="127"/>
      <c r="G18" s="419" t="s">
        <v>217</v>
      </c>
      <c r="H18" s="409"/>
      <c r="I18" s="129"/>
      <c r="J18" s="129"/>
      <c r="K18" s="129"/>
      <c r="L18" s="129"/>
      <c r="M18" s="129"/>
      <c r="N18" s="129"/>
      <c r="O18" s="129"/>
      <c r="P18" s="129"/>
      <c r="Q18" s="193">
        <v>36000000</v>
      </c>
      <c r="R18" s="466"/>
      <c r="S18" s="466"/>
      <c r="T18" s="463"/>
      <c r="U18" s="463"/>
      <c r="V18" s="467"/>
      <c r="W18" s="463"/>
      <c r="X18" s="442"/>
    </row>
    <row r="19" spans="1:24" s="34" customFormat="1" ht="20.25" customHeight="1" x14ac:dyDescent="0.15">
      <c r="A19" s="146"/>
      <c r="B19" s="131"/>
      <c r="C19" s="131"/>
      <c r="D19" s="134"/>
      <c r="E19" s="134"/>
      <c r="F19" s="127"/>
      <c r="G19" s="419" t="s">
        <v>228</v>
      </c>
      <c r="H19" s="409"/>
      <c r="I19" s="191"/>
      <c r="J19" s="191"/>
      <c r="K19" s="191"/>
      <c r="L19" s="191"/>
      <c r="M19" s="191"/>
      <c r="N19" s="191"/>
      <c r="O19" s="191"/>
      <c r="P19" s="191"/>
      <c r="Q19" s="459">
        <v>38480000</v>
      </c>
      <c r="R19" s="468"/>
      <c r="S19" s="468"/>
      <c r="T19" s="469"/>
      <c r="U19" s="469"/>
      <c r="V19" s="469"/>
      <c r="W19" s="470"/>
      <c r="X19" s="442"/>
    </row>
    <row r="20" spans="1:24" s="34" customFormat="1" ht="20.25" customHeight="1" x14ac:dyDescent="0.15">
      <c r="A20" s="146"/>
      <c r="B20" s="131"/>
      <c r="C20" s="131"/>
      <c r="D20" s="134"/>
      <c r="E20" s="134"/>
      <c r="F20" s="127"/>
      <c r="G20" s="528" t="s">
        <v>223</v>
      </c>
      <c r="H20" s="529"/>
      <c r="I20" s="506"/>
      <c r="J20" s="506"/>
      <c r="K20" s="506"/>
      <c r="L20" s="506"/>
      <c r="M20" s="506"/>
      <c r="N20" s="506"/>
      <c r="O20" s="506"/>
      <c r="P20" s="506"/>
      <c r="Q20" s="530">
        <f>세출명세서!Q14</f>
        <v>18470000</v>
      </c>
      <c r="X20" s="442"/>
    </row>
    <row r="21" spans="1:24" s="34" customFormat="1" ht="20.25" customHeight="1" x14ac:dyDescent="0.15">
      <c r="A21" s="146"/>
      <c r="B21" s="131"/>
      <c r="C21" s="148"/>
      <c r="D21" s="149"/>
      <c r="E21" s="149"/>
      <c r="F21" s="239"/>
      <c r="G21" s="528" t="s">
        <v>220</v>
      </c>
      <c r="H21" s="529"/>
      <c r="I21" s="506"/>
      <c r="J21" s="506"/>
      <c r="K21" s="506"/>
      <c r="L21" s="506"/>
      <c r="M21" s="506"/>
      <c r="N21" s="506"/>
      <c r="O21" s="506"/>
      <c r="P21" s="506"/>
      <c r="Q21" s="530">
        <v>4320000</v>
      </c>
      <c r="V21" s="424"/>
    </row>
    <row r="22" spans="1:24" s="34" customFormat="1" ht="20.25" customHeight="1" x14ac:dyDescent="0.15">
      <c r="A22" s="146"/>
      <c r="B22" s="131"/>
      <c r="C22" s="131" t="s">
        <v>201</v>
      </c>
      <c r="D22" s="134">
        <v>525409400</v>
      </c>
      <c r="E22" s="134">
        <v>475563300</v>
      </c>
      <c r="F22" s="127">
        <f>E22-D22</f>
        <v>-49846100</v>
      </c>
      <c r="G22" s="528" t="s">
        <v>222</v>
      </c>
      <c r="H22" s="529"/>
      <c r="I22" s="506"/>
      <c r="J22" s="506"/>
      <c r="K22" s="506"/>
      <c r="L22" s="506"/>
      <c r="M22" s="506"/>
      <c r="N22" s="506"/>
      <c r="O22" s="506"/>
      <c r="P22" s="506"/>
      <c r="Q22" s="530">
        <v>15019000</v>
      </c>
    </row>
    <row r="23" spans="1:24" s="34" customFormat="1" ht="20.25" customHeight="1" x14ac:dyDescent="0.15">
      <c r="A23" s="146"/>
      <c r="B23" s="131"/>
      <c r="C23" s="131"/>
      <c r="D23" s="134"/>
      <c r="E23" s="134"/>
      <c r="F23" s="127"/>
      <c r="G23" s="528" t="s">
        <v>225</v>
      </c>
      <c r="H23" s="529"/>
      <c r="I23" s="506"/>
      <c r="J23" s="506"/>
      <c r="K23" s="506"/>
      <c r="L23" s="506"/>
      <c r="M23" s="506"/>
      <c r="N23" s="506"/>
      <c r="O23" s="506"/>
      <c r="P23" s="506"/>
      <c r="Q23" s="530">
        <f>세출명세서!Q17</f>
        <v>3000000</v>
      </c>
    </row>
    <row r="24" spans="1:24" s="34" customFormat="1" ht="20.25" customHeight="1" x14ac:dyDescent="0.15">
      <c r="A24" s="145"/>
      <c r="B24" s="131"/>
      <c r="C24" s="131"/>
      <c r="D24" s="134"/>
      <c r="E24" s="134"/>
      <c r="F24" s="127"/>
      <c r="G24" s="487" t="s">
        <v>137</v>
      </c>
      <c r="H24" s="488"/>
      <c r="I24" s="489"/>
      <c r="J24" s="489"/>
      <c r="K24" s="489"/>
      <c r="L24" s="489"/>
      <c r="M24" s="489"/>
      <c r="N24" s="489"/>
      <c r="O24" s="489"/>
      <c r="P24" s="489"/>
      <c r="Q24" s="491">
        <f>SUM(Q25:Q27)</f>
        <v>30540000</v>
      </c>
    </row>
    <row r="25" spans="1:24" s="34" customFormat="1" ht="20.25" customHeight="1" x14ac:dyDescent="0.15">
      <c r="A25" s="145"/>
      <c r="B25" s="131"/>
      <c r="C25" s="131"/>
      <c r="D25" s="134"/>
      <c r="E25" s="134"/>
      <c r="F25" s="127"/>
      <c r="G25" s="420" t="s">
        <v>218</v>
      </c>
      <c r="H25" s="138">
        <v>190500</v>
      </c>
      <c r="I25" s="191" t="s">
        <v>19</v>
      </c>
      <c r="J25" s="191" t="s">
        <v>47</v>
      </c>
      <c r="K25" s="191">
        <v>13</v>
      </c>
      <c r="L25" s="191" t="s">
        <v>9</v>
      </c>
      <c r="M25" s="191" t="s">
        <v>47</v>
      </c>
      <c r="N25" s="191">
        <v>12</v>
      </c>
      <c r="O25" s="191" t="s">
        <v>35</v>
      </c>
      <c r="P25" s="191"/>
      <c r="Q25" s="254">
        <f>H25*K25*N25</f>
        <v>29718000</v>
      </c>
    </row>
    <row r="26" spans="1:24" s="34" customFormat="1" ht="20.25" customHeight="1" x14ac:dyDescent="0.15">
      <c r="A26" s="145"/>
      <c r="B26" s="131"/>
      <c r="C26" s="131"/>
      <c r="D26" s="134"/>
      <c r="E26" s="134"/>
      <c r="F26" s="127"/>
      <c r="G26" s="420"/>
      <c r="H26" s="138">
        <v>190500</v>
      </c>
      <c r="I26" s="191" t="s">
        <v>19</v>
      </c>
      <c r="J26" s="191" t="s">
        <v>47</v>
      </c>
      <c r="K26" s="191">
        <v>1</v>
      </c>
      <c r="L26" s="191" t="s">
        <v>9</v>
      </c>
      <c r="M26" s="191" t="s">
        <v>47</v>
      </c>
      <c r="N26" s="191">
        <v>4</v>
      </c>
      <c r="O26" s="191" t="s">
        <v>35</v>
      </c>
      <c r="P26" s="191"/>
      <c r="Q26" s="254">
        <f>H26*K26*N26</f>
        <v>762000</v>
      </c>
    </row>
    <row r="27" spans="1:24" s="34" customFormat="1" ht="20.25" customHeight="1" x14ac:dyDescent="0.15">
      <c r="A27" s="145"/>
      <c r="B27" s="131"/>
      <c r="C27" s="131"/>
      <c r="D27" s="134"/>
      <c r="E27" s="134"/>
      <c r="F27" s="127"/>
      <c r="G27" s="420"/>
      <c r="H27" s="138">
        <v>60000</v>
      </c>
      <c r="I27" s="191" t="s">
        <v>19</v>
      </c>
      <c r="J27" s="191" t="s">
        <v>47</v>
      </c>
      <c r="K27" s="191">
        <v>1</v>
      </c>
      <c r="L27" s="191" t="s">
        <v>9</v>
      </c>
      <c r="M27" s="191" t="s">
        <v>47</v>
      </c>
      <c r="N27" s="191">
        <v>1</v>
      </c>
      <c r="O27" s="191" t="s">
        <v>35</v>
      </c>
      <c r="P27" s="191"/>
      <c r="Q27" s="254">
        <f>H27*K27*N27</f>
        <v>60000</v>
      </c>
    </row>
    <row r="28" spans="1:24" s="34" customFormat="1" ht="20.25" customHeight="1" x14ac:dyDescent="0.15">
      <c r="A28" s="145"/>
      <c r="B28" s="131"/>
      <c r="C28" s="131"/>
      <c r="D28" s="134"/>
      <c r="E28" s="134"/>
      <c r="F28" s="127"/>
      <c r="G28" s="492" t="s">
        <v>233</v>
      </c>
      <c r="H28" s="493"/>
      <c r="I28" s="494"/>
      <c r="J28" s="494"/>
      <c r="K28" s="494"/>
      <c r="L28" s="494"/>
      <c r="M28" s="494"/>
      <c r="N28" s="494"/>
      <c r="O28" s="494"/>
      <c r="P28" s="494"/>
      <c r="Q28" s="495">
        <v>300410000</v>
      </c>
      <c r="V28" s="298"/>
    </row>
    <row r="29" spans="1:24" s="34" customFormat="1" ht="20.25" customHeight="1" x14ac:dyDescent="0.15">
      <c r="A29" s="145"/>
      <c r="B29" s="131"/>
      <c r="C29" s="156" t="s">
        <v>136</v>
      </c>
      <c r="D29" s="157">
        <v>0</v>
      </c>
      <c r="E29" s="157"/>
      <c r="F29" s="199">
        <f>E29-D29</f>
        <v>0</v>
      </c>
      <c r="G29" s="419"/>
      <c r="H29" s="426"/>
      <c r="I29" s="426"/>
      <c r="J29" s="426"/>
      <c r="K29" s="426"/>
      <c r="L29" s="426"/>
      <c r="M29" s="426"/>
      <c r="N29" s="426"/>
      <c r="O29" s="191"/>
      <c r="P29" s="191"/>
      <c r="Q29" s="144"/>
      <c r="R29" s="298"/>
      <c r="S29" s="298"/>
      <c r="T29" s="298"/>
      <c r="U29" s="298"/>
      <c r="V29" s="298"/>
      <c r="W29" s="444"/>
    </row>
    <row r="30" spans="1:24" s="34" customFormat="1" ht="20.25" customHeight="1" x14ac:dyDescent="0.15">
      <c r="A30" s="145"/>
      <c r="B30" s="131"/>
      <c r="C30" s="131"/>
      <c r="D30" s="134"/>
      <c r="E30" s="134"/>
      <c r="F30" s="127"/>
      <c r="G30" s="422"/>
      <c r="H30" s="408"/>
      <c r="I30" s="143"/>
      <c r="J30" s="423"/>
      <c r="K30" s="143"/>
      <c r="L30" s="143"/>
      <c r="M30" s="423"/>
      <c r="N30" s="143"/>
      <c r="O30" s="143"/>
      <c r="P30" s="143"/>
      <c r="Q30" s="425"/>
      <c r="R30" s="298"/>
      <c r="S30" s="298"/>
      <c r="T30" s="298"/>
      <c r="U30" s="298"/>
      <c r="V30" s="298"/>
      <c r="W30" s="298"/>
    </row>
    <row r="31" spans="1:24" s="34" customFormat="1" ht="20.25" customHeight="1" x14ac:dyDescent="0.15">
      <c r="A31" s="594" t="s">
        <v>241</v>
      </c>
      <c r="B31" s="595"/>
      <c r="C31" s="596"/>
      <c r="D31" s="150">
        <f>D32</f>
        <v>3400000</v>
      </c>
      <c r="E31" s="150">
        <f>E32</f>
        <v>8591000</v>
      </c>
      <c r="F31" s="150">
        <f>E31-D31</f>
        <v>5191000</v>
      </c>
      <c r="G31" s="151"/>
      <c r="H31" s="152"/>
      <c r="I31" s="153"/>
      <c r="J31" s="153"/>
      <c r="K31" s="153"/>
      <c r="L31" s="153"/>
      <c r="M31" s="153"/>
      <c r="N31" s="153"/>
      <c r="O31" s="153"/>
      <c r="P31" s="153"/>
      <c r="Q31" s="154"/>
    </row>
    <row r="32" spans="1:24" s="34" customFormat="1" ht="20.25" customHeight="1" x14ac:dyDescent="0.15">
      <c r="A32" s="145"/>
      <c r="B32" s="140" t="s">
        <v>260</v>
      </c>
      <c r="C32" s="140"/>
      <c r="D32" s="141">
        <f>D33+D39</f>
        <v>3400000</v>
      </c>
      <c r="E32" s="141">
        <f>E33+E39</f>
        <v>8591000</v>
      </c>
      <c r="F32" s="141">
        <f>E32-D32</f>
        <v>5191000</v>
      </c>
      <c r="G32" s="127"/>
      <c r="H32" s="128"/>
      <c r="I32" s="129"/>
      <c r="J32" s="129"/>
      <c r="K32" s="129"/>
      <c r="L32" s="129"/>
      <c r="M32" s="129"/>
      <c r="N32" s="129"/>
      <c r="O32" s="129"/>
      <c r="P32" s="129"/>
      <c r="Q32" s="130"/>
    </row>
    <row r="33" spans="1:27" s="34" customFormat="1" ht="20.25" customHeight="1" x14ac:dyDescent="0.15">
      <c r="A33" s="145"/>
      <c r="B33" s="131"/>
      <c r="C33" s="131" t="s">
        <v>128</v>
      </c>
      <c r="D33" s="134">
        <v>1000000</v>
      </c>
      <c r="E33" s="134">
        <f>Q33</f>
        <v>2791000</v>
      </c>
      <c r="F33" s="133">
        <f>E33-D33</f>
        <v>1791000</v>
      </c>
      <c r="G33" s="135" t="s">
        <v>258</v>
      </c>
      <c r="H33" s="128"/>
      <c r="I33" s="129"/>
      <c r="J33" s="129"/>
      <c r="K33" s="129"/>
      <c r="L33" s="129"/>
      <c r="M33" s="129"/>
      <c r="N33" s="129"/>
      <c r="O33" s="129"/>
      <c r="P33" s="129"/>
      <c r="Q33" s="238">
        <f>Q34+Q35+Q36+Q37+Q38</f>
        <v>2791000</v>
      </c>
    </row>
    <row r="34" spans="1:27" s="34" customFormat="1" ht="20.25" customHeight="1" x14ac:dyDescent="0.15">
      <c r="A34" s="145"/>
      <c r="B34" s="131"/>
      <c r="C34" s="131"/>
      <c r="D34" s="134"/>
      <c r="E34" s="134"/>
      <c r="F34" s="134"/>
      <c r="G34" s="295" t="s">
        <v>196</v>
      </c>
      <c r="H34" s="296">
        <v>100000</v>
      </c>
      <c r="I34" s="243" t="s">
        <v>19</v>
      </c>
      <c r="J34" s="243" t="s">
        <v>47</v>
      </c>
      <c r="K34" s="243">
        <v>1</v>
      </c>
      <c r="L34" s="243" t="s">
        <v>37</v>
      </c>
      <c r="M34" s="243"/>
      <c r="N34" s="243"/>
      <c r="O34" s="243"/>
      <c r="P34" s="243" t="s">
        <v>36</v>
      </c>
      <c r="Q34" s="297">
        <v>100000</v>
      </c>
    </row>
    <row r="35" spans="1:27" s="34" customFormat="1" ht="30" customHeight="1" x14ac:dyDescent="0.15">
      <c r="A35" s="145"/>
      <c r="B35" s="131"/>
      <c r="C35" s="131"/>
      <c r="D35" s="134"/>
      <c r="E35" s="134"/>
      <c r="F35" s="134"/>
      <c r="G35" s="137" t="s">
        <v>231</v>
      </c>
      <c r="H35" s="155">
        <v>600000</v>
      </c>
      <c r="I35" s="129" t="s">
        <v>19</v>
      </c>
      <c r="J35" s="129" t="s">
        <v>47</v>
      </c>
      <c r="K35" s="129">
        <v>1</v>
      </c>
      <c r="L35" s="129" t="s">
        <v>37</v>
      </c>
      <c r="M35" s="129"/>
      <c r="N35" s="129"/>
      <c r="O35" s="129"/>
      <c r="P35" s="129" t="s">
        <v>36</v>
      </c>
      <c r="Q35" s="130">
        <v>600000</v>
      </c>
    </row>
    <row r="36" spans="1:27" s="34" customFormat="1" ht="30" customHeight="1" x14ac:dyDescent="0.15">
      <c r="A36" s="145"/>
      <c r="B36" s="131"/>
      <c r="C36" s="131"/>
      <c r="D36" s="134"/>
      <c r="E36" s="134"/>
      <c r="F36" s="134"/>
      <c r="G36" s="537" t="s">
        <v>59</v>
      </c>
      <c r="H36" s="296">
        <v>1000000</v>
      </c>
      <c r="I36" s="243" t="s">
        <v>19</v>
      </c>
      <c r="J36" s="243" t="s">
        <v>47</v>
      </c>
      <c r="K36" s="243">
        <v>1</v>
      </c>
      <c r="L36" s="243" t="s">
        <v>37</v>
      </c>
      <c r="M36" s="243"/>
      <c r="N36" s="243"/>
      <c r="O36" s="243"/>
      <c r="P36" s="243" t="s">
        <v>36</v>
      </c>
      <c r="Q36" s="297">
        <f>H36*K36</f>
        <v>1000000</v>
      </c>
    </row>
    <row r="37" spans="1:27" s="34" customFormat="1" ht="20.25" customHeight="1" x14ac:dyDescent="0.15">
      <c r="A37" s="145"/>
      <c r="B37" s="131"/>
      <c r="C37" s="131"/>
      <c r="D37" s="134"/>
      <c r="E37" s="134"/>
      <c r="F37" s="134"/>
      <c r="G37" s="295" t="s">
        <v>355</v>
      </c>
      <c r="H37" s="296">
        <v>841000</v>
      </c>
      <c r="I37" s="243" t="s">
        <v>19</v>
      </c>
      <c r="J37" s="243" t="s">
        <v>47</v>
      </c>
      <c r="K37" s="243">
        <v>1</v>
      </c>
      <c r="L37" s="243" t="s">
        <v>37</v>
      </c>
      <c r="M37" s="243"/>
      <c r="N37" s="243"/>
      <c r="O37" s="243"/>
      <c r="P37" s="243" t="s">
        <v>36</v>
      </c>
      <c r="Q37" s="297">
        <f>H37*1</f>
        <v>841000</v>
      </c>
    </row>
    <row r="38" spans="1:27" s="34" customFormat="1" ht="20.25" customHeight="1" x14ac:dyDescent="0.15">
      <c r="A38" s="145"/>
      <c r="B38" s="131"/>
      <c r="C38" s="148"/>
      <c r="D38" s="149"/>
      <c r="E38" s="149"/>
      <c r="F38" s="149"/>
      <c r="G38" s="479" t="s">
        <v>145</v>
      </c>
      <c r="H38" s="485">
        <v>50000</v>
      </c>
      <c r="I38" s="485" t="s">
        <v>19</v>
      </c>
      <c r="J38" s="485" t="s">
        <v>47</v>
      </c>
      <c r="K38" s="485">
        <v>5</v>
      </c>
      <c r="L38" s="485" t="s">
        <v>35</v>
      </c>
      <c r="M38" s="485"/>
      <c r="N38" s="485"/>
      <c r="O38" s="485"/>
      <c r="P38" s="485" t="s">
        <v>36</v>
      </c>
      <c r="Q38" s="241">
        <f>H38*K38</f>
        <v>250000</v>
      </c>
    </row>
    <row r="39" spans="1:27" s="34" customFormat="1" ht="20.25" customHeight="1" x14ac:dyDescent="0.15">
      <c r="A39" s="146"/>
      <c r="B39" s="131"/>
      <c r="C39" s="156" t="s">
        <v>117</v>
      </c>
      <c r="D39" s="157">
        <v>2400000</v>
      </c>
      <c r="E39" s="157">
        <f>Q39</f>
        <v>5800000</v>
      </c>
      <c r="F39" s="157">
        <f>E39-D39</f>
        <v>3400000</v>
      </c>
      <c r="G39" s="158" t="s">
        <v>269</v>
      </c>
      <c r="H39" s="159"/>
      <c r="I39" s="160"/>
      <c r="J39" s="160"/>
      <c r="K39" s="160"/>
      <c r="L39" s="160"/>
      <c r="M39" s="160"/>
      <c r="N39" s="160"/>
      <c r="O39" s="160"/>
      <c r="P39" s="160"/>
      <c r="Q39" s="238">
        <f>Q40+Q41</f>
        <v>5800000</v>
      </c>
    </row>
    <row r="40" spans="1:27" s="34" customFormat="1" ht="20.25" customHeight="1" x14ac:dyDescent="0.15">
      <c r="A40" s="146"/>
      <c r="B40" s="131"/>
      <c r="C40" s="131"/>
      <c r="D40" s="134"/>
      <c r="E40" s="134"/>
      <c r="F40" s="134"/>
      <c r="G40" s="137" t="s">
        <v>243</v>
      </c>
      <c r="H40" s="128">
        <v>150000</v>
      </c>
      <c r="I40" s="129" t="s">
        <v>19</v>
      </c>
      <c r="J40" s="136" t="s">
        <v>21</v>
      </c>
      <c r="K40" s="129">
        <v>12</v>
      </c>
      <c r="L40" s="129" t="s">
        <v>35</v>
      </c>
      <c r="M40" s="129"/>
      <c r="N40" s="129"/>
      <c r="O40" s="129"/>
      <c r="P40" s="129" t="s">
        <v>36</v>
      </c>
      <c r="Q40" s="130">
        <f>H40*K40</f>
        <v>1800000</v>
      </c>
    </row>
    <row r="41" spans="1:27" s="34" customFormat="1" ht="20.25" customHeight="1" x14ac:dyDescent="0.15">
      <c r="A41" s="161"/>
      <c r="B41" s="140"/>
      <c r="C41" s="140"/>
      <c r="D41" s="141"/>
      <c r="E41" s="141"/>
      <c r="F41" s="141"/>
      <c r="G41" s="480" t="s">
        <v>167</v>
      </c>
      <c r="H41" s="476">
        <v>1000000</v>
      </c>
      <c r="I41" s="476" t="s">
        <v>19</v>
      </c>
      <c r="J41" s="476" t="s">
        <v>47</v>
      </c>
      <c r="K41" s="476">
        <v>4</v>
      </c>
      <c r="L41" s="476" t="s">
        <v>37</v>
      </c>
      <c r="M41" s="476"/>
      <c r="N41" s="476"/>
      <c r="O41" s="476"/>
      <c r="P41" s="143" t="s">
        <v>36</v>
      </c>
      <c r="Q41" s="486">
        <f>H41*K41</f>
        <v>4000000</v>
      </c>
    </row>
    <row r="42" spans="1:27" s="34" customFormat="1" ht="18" customHeight="1" x14ac:dyDescent="0.15">
      <c r="A42" s="594" t="s">
        <v>256</v>
      </c>
      <c r="B42" s="595"/>
      <c r="C42" s="596"/>
      <c r="D42" s="150">
        <f>D43</f>
        <v>2500000</v>
      </c>
      <c r="E42" s="150">
        <f>E43</f>
        <v>2500000</v>
      </c>
      <c r="F42" s="150">
        <f>E42-D42</f>
        <v>0</v>
      </c>
      <c r="G42" s="151"/>
      <c r="H42" s="152"/>
      <c r="I42" s="153"/>
      <c r="J42" s="153"/>
      <c r="K42" s="153"/>
      <c r="L42" s="153"/>
      <c r="M42" s="153"/>
      <c r="N42" s="153"/>
      <c r="O42" s="153"/>
      <c r="P42" s="153"/>
      <c r="Q42" s="154"/>
    </row>
    <row r="43" spans="1:27" s="34" customFormat="1" ht="18" customHeight="1" x14ac:dyDescent="0.15">
      <c r="A43" s="145"/>
      <c r="B43" s="589" t="s">
        <v>242</v>
      </c>
      <c r="C43" s="590"/>
      <c r="D43" s="141">
        <f>D44</f>
        <v>2500000</v>
      </c>
      <c r="E43" s="141">
        <f>E44</f>
        <v>2500000</v>
      </c>
      <c r="F43" s="141">
        <f>E43-D43</f>
        <v>0</v>
      </c>
      <c r="G43" s="127"/>
      <c r="H43" s="128"/>
      <c r="I43" s="129"/>
      <c r="J43" s="129"/>
      <c r="K43" s="129"/>
      <c r="L43" s="129"/>
      <c r="M43" s="129"/>
      <c r="N43" s="129"/>
      <c r="O43" s="129"/>
      <c r="P43" s="129"/>
      <c r="Q43" s="130"/>
    </row>
    <row r="44" spans="1:27" s="34" customFormat="1" ht="18" customHeight="1" x14ac:dyDescent="0.15">
      <c r="A44" s="145"/>
      <c r="B44" s="131"/>
      <c r="C44" s="131" t="s">
        <v>202</v>
      </c>
      <c r="D44" s="134">
        <v>2500000</v>
      </c>
      <c r="E44" s="134">
        <f>Q44</f>
        <v>2500000</v>
      </c>
      <c r="F44" s="133">
        <f>E44-D44</f>
        <v>0</v>
      </c>
      <c r="G44" s="135" t="s">
        <v>244</v>
      </c>
      <c r="H44" s="128"/>
      <c r="I44" s="129"/>
      <c r="J44" s="129"/>
      <c r="K44" s="129"/>
      <c r="L44" s="129"/>
      <c r="M44" s="129"/>
      <c r="N44" s="129"/>
      <c r="O44" s="129"/>
      <c r="P44" s="129"/>
      <c r="Q44" s="238">
        <f>Q45</f>
        <v>2500000</v>
      </c>
    </row>
    <row r="45" spans="1:27" s="34" customFormat="1" ht="18" customHeight="1" x14ac:dyDescent="0.15">
      <c r="A45" s="145"/>
      <c r="B45" s="131"/>
      <c r="C45" s="131"/>
      <c r="D45" s="134"/>
      <c r="E45" s="134"/>
      <c r="F45" s="134"/>
      <c r="G45" s="295" t="s">
        <v>195</v>
      </c>
      <c r="H45" s="242"/>
      <c r="I45" s="243"/>
      <c r="J45" s="244"/>
      <c r="K45" s="243"/>
      <c r="L45" s="243"/>
      <c r="M45" s="243"/>
      <c r="N45" s="243"/>
      <c r="O45" s="243"/>
      <c r="P45" s="243" t="s">
        <v>36</v>
      </c>
      <c r="Q45" s="297">
        <v>2500000</v>
      </c>
    </row>
    <row r="46" spans="1:27" s="34" customFormat="1" ht="18" customHeight="1" x14ac:dyDescent="0.15">
      <c r="A46" s="162"/>
      <c r="B46" s="140"/>
      <c r="C46" s="140"/>
      <c r="D46" s="141"/>
      <c r="E46" s="141"/>
      <c r="F46" s="141"/>
      <c r="G46" s="584"/>
      <c r="H46" s="585"/>
      <c r="I46" s="585"/>
      <c r="J46" s="585"/>
      <c r="K46" s="585"/>
      <c r="L46" s="585"/>
      <c r="M46" s="585"/>
      <c r="N46" s="585"/>
      <c r="O46" s="585"/>
      <c r="P46" s="585"/>
      <c r="Q46" s="586"/>
      <c r="AA46" s="53"/>
    </row>
    <row r="47" spans="1:27" s="34" customFormat="1" ht="18" customHeight="1" x14ac:dyDescent="0.15">
      <c r="A47" s="594" t="s">
        <v>249</v>
      </c>
      <c r="B47" s="595"/>
      <c r="C47" s="596"/>
      <c r="D47" s="150">
        <f>D48</f>
        <v>26032946</v>
      </c>
      <c r="E47" s="150">
        <f>E48</f>
        <v>26032946</v>
      </c>
      <c r="F47" s="150">
        <f>E47-D47</f>
        <v>0</v>
      </c>
      <c r="G47" s="127"/>
      <c r="H47" s="128"/>
      <c r="I47" s="129"/>
      <c r="J47" s="129"/>
      <c r="K47" s="129"/>
      <c r="L47" s="129"/>
      <c r="M47" s="129"/>
      <c r="N47" s="129"/>
      <c r="O47" s="129"/>
      <c r="P47" s="129"/>
      <c r="Q47" s="130"/>
    </row>
    <row r="48" spans="1:27" s="34" customFormat="1" ht="18" customHeight="1" x14ac:dyDescent="0.15">
      <c r="A48" s="145"/>
      <c r="B48" s="589" t="s">
        <v>255</v>
      </c>
      <c r="C48" s="590"/>
      <c r="D48" s="141">
        <f>D49+D52</f>
        <v>26032946</v>
      </c>
      <c r="E48" s="141">
        <f>E49+E52</f>
        <v>26032946</v>
      </c>
      <c r="F48" s="141">
        <f>E48-D48</f>
        <v>0</v>
      </c>
      <c r="G48" s="127"/>
      <c r="H48" s="128"/>
      <c r="I48" s="129"/>
      <c r="J48" s="129"/>
      <c r="K48" s="129"/>
      <c r="L48" s="129"/>
      <c r="M48" s="129"/>
      <c r="N48" s="129"/>
      <c r="O48" s="129"/>
      <c r="P48" s="129"/>
      <c r="Q48" s="130"/>
    </row>
    <row r="49" spans="1:17" s="34" customFormat="1" ht="18" customHeight="1" x14ac:dyDescent="0.15">
      <c r="A49" s="145"/>
      <c r="B49" s="131"/>
      <c r="C49" s="131" t="s">
        <v>114</v>
      </c>
      <c r="D49" s="134">
        <v>21236817</v>
      </c>
      <c r="E49" s="134">
        <f>Q49</f>
        <v>21236817</v>
      </c>
      <c r="F49" s="134">
        <f>E49-D49</f>
        <v>0</v>
      </c>
      <c r="G49" s="135" t="s">
        <v>245</v>
      </c>
      <c r="H49" s="236"/>
      <c r="I49" s="129"/>
      <c r="J49" s="129"/>
      <c r="K49" s="129"/>
      <c r="L49" s="129"/>
      <c r="M49" s="129"/>
      <c r="N49" s="129"/>
      <c r="O49" s="129"/>
      <c r="P49" s="129"/>
      <c r="Q49" s="238">
        <f>SUM(Q50:Q51)</f>
        <v>21236817</v>
      </c>
    </row>
    <row r="50" spans="1:17" s="34" customFormat="1" ht="18" customHeight="1" x14ac:dyDescent="0.15">
      <c r="A50" s="145"/>
      <c r="B50" s="131"/>
      <c r="C50" s="131"/>
      <c r="D50" s="134"/>
      <c r="E50" s="134"/>
      <c r="F50" s="134"/>
      <c r="G50" s="235" t="s">
        <v>82</v>
      </c>
      <c r="H50" s="236">
        <v>18966350</v>
      </c>
      <c r="I50" s="129"/>
      <c r="J50" s="129"/>
      <c r="K50" s="129"/>
      <c r="L50" s="129"/>
      <c r="M50" s="129"/>
      <c r="N50" s="129"/>
      <c r="O50" s="129"/>
      <c r="P50" s="129" t="s">
        <v>36</v>
      </c>
      <c r="Q50" s="130">
        <v>18966350</v>
      </c>
    </row>
    <row r="51" spans="1:17" s="34" customFormat="1" ht="18" customHeight="1" x14ac:dyDescent="0.15">
      <c r="A51" s="145"/>
      <c r="B51" s="131"/>
      <c r="C51" s="148"/>
      <c r="D51" s="149"/>
      <c r="E51" s="149"/>
      <c r="F51" s="149"/>
      <c r="G51" s="233" t="s">
        <v>97</v>
      </c>
      <c r="H51" s="234">
        <v>2270467</v>
      </c>
      <c r="I51" s="240"/>
      <c r="J51" s="240"/>
      <c r="K51" s="240"/>
      <c r="L51" s="240"/>
      <c r="M51" s="240"/>
      <c r="N51" s="240"/>
      <c r="O51" s="240"/>
      <c r="P51" s="240" t="s">
        <v>36</v>
      </c>
      <c r="Q51" s="241">
        <f>H51</f>
        <v>2270467</v>
      </c>
    </row>
    <row r="52" spans="1:17" s="34" customFormat="1" ht="18" customHeight="1" x14ac:dyDescent="0.15">
      <c r="A52" s="145"/>
      <c r="B52" s="131"/>
      <c r="C52" s="131" t="s">
        <v>213</v>
      </c>
      <c r="D52" s="134">
        <v>4796129</v>
      </c>
      <c r="E52" s="134">
        <f>Q52</f>
        <v>4796129</v>
      </c>
      <c r="F52" s="134">
        <f>E52-D52</f>
        <v>0</v>
      </c>
      <c r="G52" s="135" t="s">
        <v>245</v>
      </c>
      <c r="H52" s="128"/>
      <c r="I52" s="129"/>
      <c r="J52" s="129"/>
      <c r="K52" s="129"/>
      <c r="L52" s="129"/>
      <c r="M52" s="129"/>
      <c r="N52" s="129"/>
      <c r="O52" s="129"/>
      <c r="P52" s="129"/>
      <c r="Q52" s="238">
        <v>4796129</v>
      </c>
    </row>
    <row r="53" spans="1:17" s="34" customFormat="1" ht="18" customHeight="1" x14ac:dyDescent="0.15">
      <c r="A53" s="145"/>
      <c r="B53" s="131"/>
      <c r="C53" s="131"/>
      <c r="D53" s="134"/>
      <c r="E53" s="134"/>
      <c r="F53" s="134"/>
      <c r="G53" s="410" t="s">
        <v>90</v>
      </c>
      <c r="H53" s="411">
        <v>4796129</v>
      </c>
      <c r="I53" s="129"/>
      <c r="J53" s="129"/>
      <c r="K53" s="129"/>
      <c r="L53" s="129"/>
      <c r="M53" s="129"/>
      <c r="N53" s="129"/>
      <c r="O53" s="129"/>
      <c r="P53" s="129" t="s">
        <v>36</v>
      </c>
      <c r="Q53" s="130">
        <f>H53</f>
        <v>4796129</v>
      </c>
    </row>
    <row r="54" spans="1:17" s="34" customFormat="1" ht="18" customHeight="1" x14ac:dyDescent="0.15">
      <c r="A54" s="125"/>
      <c r="B54" s="131"/>
      <c r="C54" s="164"/>
      <c r="D54" s="134"/>
      <c r="E54" s="134"/>
      <c r="F54" s="134"/>
      <c r="G54" s="137"/>
      <c r="H54" s="128"/>
      <c r="I54" s="129"/>
      <c r="J54" s="129"/>
      <c r="K54" s="129"/>
      <c r="L54" s="129"/>
      <c r="M54" s="129"/>
      <c r="N54" s="129"/>
      <c r="O54" s="129"/>
      <c r="P54" s="129"/>
      <c r="Q54" s="130"/>
    </row>
    <row r="55" spans="1:17" s="34" customFormat="1" ht="18" customHeight="1" x14ac:dyDescent="0.15">
      <c r="A55" s="125"/>
      <c r="B55" s="131"/>
      <c r="C55" s="164"/>
      <c r="D55" s="134"/>
      <c r="E55" s="134"/>
      <c r="F55" s="134"/>
      <c r="G55" s="137"/>
      <c r="H55" s="128"/>
      <c r="I55" s="129"/>
      <c r="J55" s="129"/>
      <c r="K55" s="129"/>
      <c r="L55" s="129"/>
      <c r="M55" s="129"/>
      <c r="N55" s="129"/>
      <c r="O55" s="129"/>
      <c r="P55" s="129"/>
      <c r="Q55" s="163"/>
    </row>
    <row r="56" spans="1:17" s="34" customFormat="1" ht="18" customHeight="1" x14ac:dyDescent="0.15">
      <c r="A56" s="594" t="s">
        <v>246</v>
      </c>
      <c r="B56" s="595"/>
      <c r="C56" s="596"/>
      <c r="D56" s="150">
        <f>D57</f>
        <v>6160000</v>
      </c>
      <c r="E56" s="150">
        <f>E57</f>
        <v>6780000</v>
      </c>
      <c r="F56" s="150">
        <f>E56-D56</f>
        <v>620000</v>
      </c>
      <c r="G56" s="151"/>
      <c r="H56" s="152"/>
      <c r="I56" s="153"/>
      <c r="J56" s="153"/>
      <c r="K56" s="153"/>
      <c r="L56" s="153"/>
      <c r="M56" s="153"/>
      <c r="N56" s="153"/>
      <c r="O56" s="153"/>
      <c r="P56" s="153"/>
      <c r="Q56" s="154"/>
    </row>
    <row r="57" spans="1:17" s="34" customFormat="1" ht="18" customHeight="1" x14ac:dyDescent="0.15">
      <c r="A57" s="145"/>
      <c r="B57" s="587" t="s">
        <v>261</v>
      </c>
      <c r="C57" s="588"/>
      <c r="D57" s="141">
        <f>D58+D61</f>
        <v>6160000</v>
      </c>
      <c r="E57" s="141">
        <f>E58+E61</f>
        <v>6780000</v>
      </c>
      <c r="F57" s="141">
        <f>E57-D57</f>
        <v>620000</v>
      </c>
      <c r="G57" s="127"/>
      <c r="H57" s="128"/>
      <c r="I57" s="129"/>
      <c r="J57" s="129"/>
      <c r="K57" s="129"/>
      <c r="L57" s="129"/>
      <c r="M57" s="129"/>
      <c r="N57" s="129"/>
      <c r="O57" s="129"/>
      <c r="P57" s="129"/>
      <c r="Q57" s="130"/>
    </row>
    <row r="58" spans="1:17" s="34" customFormat="1" ht="18" customHeight="1" x14ac:dyDescent="0.15">
      <c r="A58" s="146"/>
      <c r="B58" s="131"/>
      <c r="C58" s="156" t="s">
        <v>211</v>
      </c>
      <c r="D58" s="157">
        <v>100000</v>
      </c>
      <c r="E58" s="157">
        <f>Q58</f>
        <v>100000</v>
      </c>
      <c r="F58" s="157">
        <f>E58-D58</f>
        <v>0</v>
      </c>
      <c r="G58" s="165" t="s">
        <v>89</v>
      </c>
      <c r="H58" s="128"/>
      <c r="I58" s="129"/>
      <c r="J58" s="129"/>
      <c r="K58" s="129"/>
      <c r="L58" s="129"/>
      <c r="M58" s="129"/>
      <c r="N58" s="129"/>
      <c r="O58" s="129"/>
      <c r="P58" s="129"/>
      <c r="Q58" s="238">
        <f>Q59</f>
        <v>100000</v>
      </c>
    </row>
    <row r="59" spans="1:17" s="34" customFormat="1" ht="18" customHeight="1" x14ac:dyDescent="0.15">
      <c r="A59" s="146"/>
      <c r="B59" s="131"/>
      <c r="C59" s="131"/>
      <c r="D59" s="134"/>
      <c r="E59" s="134"/>
      <c r="F59" s="134"/>
      <c r="G59" s="128" t="s">
        <v>257</v>
      </c>
      <c r="H59" s="128"/>
      <c r="I59" s="129"/>
      <c r="J59" s="129"/>
      <c r="K59" s="129"/>
      <c r="L59" s="129"/>
      <c r="M59" s="129"/>
      <c r="N59" s="129"/>
      <c r="O59" s="129"/>
      <c r="P59" s="129" t="s">
        <v>36</v>
      </c>
      <c r="Q59" s="130">
        <v>100000</v>
      </c>
    </row>
    <row r="60" spans="1:17" s="34" customFormat="1" ht="18" customHeight="1" x14ac:dyDescent="0.15">
      <c r="A60" s="146"/>
      <c r="B60" s="131"/>
      <c r="C60" s="148"/>
      <c r="D60" s="149"/>
      <c r="E60" s="149"/>
      <c r="F60" s="149"/>
      <c r="G60" s="581"/>
      <c r="H60" s="582"/>
      <c r="I60" s="582"/>
      <c r="J60" s="582"/>
      <c r="K60" s="582"/>
      <c r="L60" s="582"/>
      <c r="M60" s="582"/>
      <c r="N60" s="582"/>
      <c r="O60" s="582"/>
      <c r="P60" s="582"/>
      <c r="Q60" s="583"/>
    </row>
    <row r="61" spans="1:17" s="34" customFormat="1" ht="18" customHeight="1" x14ac:dyDescent="0.15">
      <c r="A61" s="146"/>
      <c r="B61" s="131"/>
      <c r="C61" s="131" t="s">
        <v>108</v>
      </c>
      <c r="D61" s="134">
        <v>6060000</v>
      </c>
      <c r="E61" s="134">
        <f>Q61</f>
        <v>6680000</v>
      </c>
      <c r="F61" s="157">
        <f>E61-D61</f>
        <v>620000</v>
      </c>
      <c r="G61" s="158" t="s">
        <v>282</v>
      </c>
      <c r="H61" s="159"/>
      <c r="I61" s="160"/>
      <c r="J61" s="160"/>
      <c r="K61" s="160"/>
      <c r="L61" s="160"/>
      <c r="M61" s="160"/>
      <c r="N61" s="160"/>
      <c r="O61" s="160"/>
      <c r="P61" s="160"/>
      <c r="Q61" s="238">
        <f>Q62+Q63+Q64</f>
        <v>6680000</v>
      </c>
    </row>
    <row r="62" spans="1:17" s="34" customFormat="1" ht="18" customHeight="1" x14ac:dyDescent="0.15">
      <c r="A62" s="146"/>
      <c r="B62" s="131"/>
      <c r="C62" s="131"/>
      <c r="D62" s="134"/>
      <c r="E62" s="134"/>
      <c r="F62" s="134"/>
      <c r="G62" s="300" t="s">
        <v>340</v>
      </c>
      <c r="H62" s="128">
        <v>60000</v>
      </c>
      <c r="I62" s="129" t="s">
        <v>19</v>
      </c>
      <c r="J62" s="136" t="s">
        <v>21</v>
      </c>
      <c r="K62" s="129">
        <v>8</v>
      </c>
      <c r="L62" s="129" t="s">
        <v>40</v>
      </c>
      <c r="M62" s="136" t="s">
        <v>47</v>
      </c>
      <c r="N62" s="129">
        <v>12</v>
      </c>
      <c r="O62" s="129" t="s">
        <v>35</v>
      </c>
      <c r="P62" s="129" t="s">
        <v>36</v>
      </c>
      <c r="Q62" s="130">
        <f>H62*K62*N62</f>
        <v>5760000</v>
      </c>
    </row>
    <row r="63" spans="1:17" s="34" customFormat="1" ht="18" customHeight="1" x14ac:dyDescent="0.15">
      <c r="A63" s="146"/>
      <c r="B63" s="131"/>
      <c r="C63" s="131"/>
      <c r="D63" s="134"/>
      <c r="E63" s="134"/>
      <c r="F63" s="134"/>
      <c r="G63" s="481" t="s">
        <v>340</v>
      </c>
      <c r="H63" s="482">
        <v>60000</v>
      </c>
      <c r="I63" s="129" t="s">
        <v>19</v>
      </c>
      <c r="J63" s="136" t="s">
        <v>47</v>
      </c>
      <c r="K63" s="129">
        <v>2</v>
      </c>
      <c r="L63" s="129" t="s">
        <v>40</v>
      </c>
      <c r="M63" s="136" t="s">
        <v>47</v>
      </c>
      <c r="N63" s="129">
        <v>6</v>
      </c>
      <c r="O63" s="129" t="s">
        <v>35</v>
      </c>
      <c r="P63" s="129" t="s">
        <v>36</v>
      </c>
      <c r="Q63" s="130">
        <f>H63*K63*N63</f>
        <v>720000</v>
      </c>
    </row>
    <row r="64" spans="1:17" s="34" customFormat="1" ht="18" customHeight="1" x14ac:dyDescent="0.15">
      <c r="A64" s="146"/>
      <c r="B64" s="131"/>
      <c r="C64" s="131"/>
      <c r="D64" s="134"/>
      <c r="E64" s="134"/>
      <c r="F64" s="134"/>
      <c r="G64" s="471" t="s">
        <v>144</v>
      </c>
      <c r="H64" s="472">
        <v>100000</v>
      </c>
      <c r="I64" s="129" t="s">
        <v>19</v>
      </c>
      <c r="J64" s="136" t="s">
        <v>53</v>
      </c>
      <c r="K64" s="129">
        <v>2</v>
      </c>
      <c r="L64" s="129" t="s">
        <v>40</v>
      </c>
      <c r="M64" s="136"/>
      <c r="N64" s="129"/>
      <c r="O64" s="129"/>
      <c r="P64" s="129" t="s">
        <v>36</v>
      </c>
      <c r="Q64" s="130">
        <f>H64*K64</f>
        <v>200000</v>
      </c>
    </row>
    <row r="65" spans="1:17" s="34" customFormat="1" ht="18" customHeight="1" x14ac:dyDescent="0.15">
      <c r="A65" s="161"/>
      <c r="B65" s="140"/>
      <c r="C65" s="140"/>
      <c r="D65" s="141"/>
      <c r="E65" s="141"/>
      <c r="F65" s="141"/>
      <c r="G65" s="584"/>
      <c r="H65" s="585"/>
      <c r="I65" s="585"/>
      <c r="J65" s="585"/>
      <c r="K65" s="585"/>
      <c r="L65" s="585"/>
      <c r="M65" s="585"/>
      <c r="N65" s="585"/>
      <c r="O65" s="585"/>
      <c r="P65" s="585"/>
      <c r="Q65" s="586"/>
    </row>
    <row r="66" spans="1:17" x14ac:dyDescent="0.15">
      <c r="A66" s="35"/>
      <c r="B66" s="35"/>
      <c r="C66" s="35"/>
      <c r="F66" s="36"/>
      <c r="G66" s="37"/>
      <c r="H66" s="38"/>
      <c r="I66" s="39"/>
      <c r="J66" s="39"/>
      <c r="K66" s="39"/>
      <c r="L66" s="39"/>
      <c r="M66" s="39"/>
      <c r="N66" s="39"/>
      <c r="O66" s="39"/>
      <c r="P66" s="39"/>
      <c r="Q66" s="37"/>
    </row>
    <row r="67" spans="1:17" x14ac:dyDescent="0.15">
      <c r="G67" s="30"/>
      <c r="H67" s="31"/>
      <c r="I67" s="32"/>
      <c r="J67" s="32"/>
      <c r="K67" s="32"/>
      <c r="L67" s="32"/>
      <c r="M67" s="32"/>
      <c r="N67" s="32"/>
      <c r="O67" s="32"/>
      <c r="P67" s="32"/>
      <c r="Q67" s="30"/>
    </row>
    <row r="68" spans="1:17" x14ac:dyDescent="0.15">
      <c r="G68" s="30"/>
      <c r="H68" s="31"/>
      <c r="I68" s="32"/>
      <c r="J68" s="32"/>
      <c r="K68" s="32"/>
      <c r="L68" s="32"/>
      <c r="M68" s="32"/>
      <c r="N68" s="32"/>
      <c r="O68" s="32"/>
      <c r="P68" s="32"/>
      <c r="Q68" s="30"/>
    </row>
    <row r="70" spans="1:17" x14ac:dyDescent="0.15">
      <c r="D70" s="40"/>
      <c r="E70" s="40"/>
      <c r="F70" s="52"/>
      <c r="G70" s="6"/>
      <c r="H70" s="41"/>
      <c r="I70" s="42"/>
      <c r="J70" s="42"/>
      <c r="K70" s="42"/>
      <c r="L70" s="42"/>
      <c r="M70" s="42"/>
      <c r="N70" s="42"/>
      <c r="O70" s="42"/>
      <c r="P70" s="42"/>
      <c r="Q70" s="6"/>
    </row>
    <row r="71" spans="1:17" x14ac:dyDescent="0.15">
      <c r="D71" s="40"/>
      <c r="E71" s="40"/>
      <c r="F71" s="52"/>
      <c r="G71" s="6"/>
      <c r="H71" s="41"/>
      <c r="I71" s="42"/>
      <c r="J71" s="42"/>
      <c r="K71" s="42"/>
      <c r="L71" s="42"/>
      <c r="M71" s="42"/>
      <c r="N71" s="42"/>
      <c r="O71" s="42"/>
      <c r="P71" s="42"/>
      <c r="Q71" s="6"/>
    </row>
    <row r="72" spans="1:17" x14ac:dyDescent="0.15">
      <c r="D72" s="40"/>
      <c r="E72" s="40"/>
      <c r="F72" s="52"/>
      <c r="G72" s="6"/>
      <c r="H72" s="41"/>
      <c r="I72" s="42"/>
      <c r="J72" s="42"/>
      <c r="K72" s="42"/>
      <c r="L72" s="42"/>
      <c r="M72" s="42"/>
      <c r="N72" s="42"/>
      <c r="O72" s="42"/>
      <c r="P72" s="42"/>
      <c r="Q72" s="6"/>
    </row>
    <row r="73" spans="1:17" x14ac:dyDescent="0.15">
      <c r="D73" s="40"/>
      <c r="E73" s="40"/>
      <c r="F73" s="52"/>
      <c r="G73" s="6"/>
      <c r="H73" s="41"/>
      <c r="I73" s="42"/>
      <c r="J73" s="42"/>
      <c r="K73" s="42"/>
      <c r="L73" s="42"/>
      <c r="M73" s="42"/>
      <c r="N73" s="42"/>
      <c r="O73" s="42"/>
      <c r="P73" s="42"/>
      <c r="Q73" s="6"/>
    </row>
    <row r="74" spans="1:17" x14ac:dyDescent="0.15">
      <c r="D74" s="40"/>
      <c r="E74" s="40"/>
      <c r="F74" s="52"/>
      <c r="G74" s="6"/>
      <c r="H74" s="41"/>
      <c r="I74" s="42"/>
      <c r="J74" s="42"/>
      <c r="K74" s="42"/>
      <c r="L74" s="42"/>
      <c r="M74" s="42"/>
      <c r="N74" s="42"/>
      <c r="O74" s="42"/>
      <c r="P74" s="42"/>
      <c r="Q74" s="6"/>
    </row>
    <row r="75" spans="1:17" x14ac:dyDescent="0.15">
      <c r="D75" s="40"/>
      <c r="E75" s="40"/>
      <c r="F75" s="52"/>
      <c r="G75" s="6"/>
      <c r="H75" s="41"/>
      <c r="I75" s="42"/>
      <c r="J75" s="42"/>
      <c r="K75" s="42"/>
      <c r="L75" s="42"/>
      <c r="M75" s="42"/>
      <c r="N75" s="42"/>
      <c r="O75" s="42"/>
      <c r="P75" s="42"/>
      <c r="Q75" s="6"/>
    </row>
    <row r="76" spans="1:17" x14ac:dyDescent="0.15">
      <c r="D76" s="4"/>
      <c r="E76" s="52"/>
      <c r="F76" s="52"/>
      <c r="G76" s="6"/>
      <c r="H76" s="41"/>
      <c r="I76" s="42"/>
      <c r="J76" s="42"/>
      <c r="K76" s="42"/>
      <c r="L76" s="42"/>
      <c r="M76" s="42"/>
      <c r="N76" s="42"/>
      <c r="O76" s="42"/>
      <c r="P76" s="42"/>
      <c r="Q76" s="6"/>
    </row>
  </sheetData>
  <mergeCells count="24">
    <mergeCell ref="A1:Q1"/>
    <mergeCell ref="A5:C5"/>
    <mergeCell ref="A3:C3"/>
    <mergeCell ref="D3:D4"/>
    <mergeCell ref="F3:F4"/>
    <mergeCell ref="G3:Q4"/>
    <mergeCell ref="E3:E4"/>
    <mergeCell ref="B57:C57"/>
    <mergeCell ref="B7:C7"/>
    <mergeCell ref="A6:C6"/>
    <mergeCell ref="B13:C13"/>
    <mergeCell ref="A31:C31"/>
    <mergeCell ref="A42:C42"/>
    <mergeCell ref="B48:C48"/>
    <mergeCell ref="A47:C47"/>
    <mergeCell ref="A12:C12"/>
    <mergeCell ref="A56:C56"/>
    <mergeCell ref="B43:C43"/>
    <mergeCell ref="R12:R13"/>
    <mergeCell ref="S12:S13"/>
    <mergeCell ref="W12:W13"/>
    <mergeCell ref="G60:Q60"/>
    <mergeCell ref="G65:Q65"/>
    <mergeCell ref="G46:Q46"/>
  </mergeCells>
  <phoneticPr fontId="32" type="noConversion"/>
  <pageMargins left="0.7086111307144165" right="0.7086111307144165" top="0.74750000238418579" bottom="0.74750000238418579" header="0.31486111879348755" footer="0.31486111879348755"/>
  <pageSetup paperSize="9" scale="7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99"/>
  <sheetViews>
    <sheetView zoomScaleNormal="100" zoomScaleSheetLayoutView="100" workbookViewId="0">
      <pane ySplit="5" topLeftCell="A52" activePane="bottomLeft" state="frozen"/>
      <selection pane="bottomLeft" activeCell="G178" sqref="G178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43" customWidth="1"/>
    <col min="8" max="8" width="11.5546875" style="44" customWidth="1"/>
    <col min="9" max="9" width="2.33203125" style="5" customWidth="1"/>
    <col min="10" max="10" width="1.77734375" style="5" customWidth="1"/>
    <col min="11" max="11" width="5.21875" style="5" customWidth="1"/>
    <col min="12" max="12" width="2.33203125" style="5" customWidth="1"/>
    <col min="13" max="13" width="1.77734375" style="5" hidden="1" customWidth="1"/>
    <col min="14" max="14" width="3.77734375" style="5" hidden="1" customWidth="1"/>
    <col min="15" max="15" width="2.33203125" style="5" hidden="1" customWidth="1"/>
    <col min="16" max="16" width="1.77734375" style="5" customWidth="1"/>
    <col min="17" max="17" width="13.5546875" style="43" customWidth="1"/>
    <col min="18" max="18" width="10.109375" style="45" hidden="1" customWidth="1"/>
    <col min="19" max="19" width="9.44140625" style="45" hidden="1" customWidth="1"/>
    <col min="20" max="20" width="8.109375" style="45" hidden="1" customWidth="1"/>
    <col min="21" max="21" width="8.33203125" style="45" hidden="1" customWidth="1"/>
    <col min="22" max="22" width="10" style="45" hidden="1" customWidth="1"/>
    <col min="23" max="23" width="10.21875" style="45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597" t="s">
        <v>57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166"/>
      <c r="S1" s="166"/>
      <c r="T1" s="166"/>
      <c r="U1" s="166"/>
      <c r="V1" s="166"/>
      <c r="W1" s="166"/>
    </row>
    <row r="2" spans="1:24" ht="14.25" customHeight="1" x14ac:dyDescent="0.15">
      <c r="A2" s="107"/>
      <c r="B2" s="107"/>
      <c r="C2" s="107"/>
      <c r="D2" s="167"/>
      <c r="E2" s="167"/>
      <c r="F2" s="107"/>
      <c r="G2" s="109"/>
      <c r="H2" s="110"/>
      <c r="I2" s="111"/>
      <c r="J2" s="111"/>
      <c r="K2" s="111"/>
      <c r="L2" s="111"/>
      <c r="M2" s="111"/>
      <c r="N2" s="111"/>
      <c r="O2" s="111"/>
      <c r="P2" s="111"/>
      <c r="Q2" s="112" t="s">
        <v>250</v>
      </c>
      <c r="R2" s="166"/>
      <c r="S2" s="166" t="s">
        <v>39</v>
      </c>
      <c r="T2" s="166"/>
      <c r="U2" s="166"/>
      <c r="V2" s="166"/>
      <c r="W2" s="166"/>
    </row>
    <row r="3" spans="1:24" ht="15" customHeight="1" x14ac:dyDescent="0.15">
      <c r="A3" s="601" t="s">
        <v>248</v>
      </c>
      <c r="B3" s="602"/>
      <c r="C3" s="602"/>
      <c r="D3" s="630" t="str">
        <f>세입명세서!D3</f>
        <v>2021년1차추경(A)</v>
      </c>
      <c r="E3" s="632" t="str">
        <f>세입명세서!E3</f>
        <v>2021년2차추경(B)</v>
      </c>
      <c r="F3" s="605" t="s">
        <v>259</v>
      </c>
      <c r="G3" s="607" t="s">
        <v>81</v>
      </c>
      <c r="H3" s="608"/>
      <c r="I3" s="608"/>
      <c r="J3" s="608"/>
      <c r="K3" s="608"/>
      <c r="L3" s="608"/>
      <c r="M3" s="608"/>
      <c r="N3" s="608"/>
      <c r="O3" s="608"/>
      <c r="P3" s="608"/>
      <c r="Q3" s="609"/>
      <c r="R3" s="166">
        <f t="shared" ref="R3:W3" si="0">R5-SUM(R6:R169)</f>
        <v>0</v>
      </c>
      <c r="S3" s="166">
        <f t="shared" si="0"/>
        <v>0</v>
      </c>
      <c r="T3" s="166">
        <f t="shared" si="0"/>
        <v>0</v>
      </c>
      <c r="U3" s="166">
        <f t="shared" si="0"/>
        <v>0</v>
      </c>
      <c r="V3" s="166">
        <f t="shared" si="0"/>
        <v>0</v>
      </c>
      <c r="W3" s="166">
        <f t="shared" si="0"/>
        <v>0</v>
      </c>
    </row>
    <row r="4" spans="1:24" ht="15" customHeight="1" x14ac:dyDescent="0.15">
      <c r="A4" s="113" t="s">
        <v>31</v>
      </c>
      <c r="B4" s="246" t="s">
        <v>10</v>
      </c>
      <c r="C4" s="246" t="s">
        <v>34</v>
      </c>
      <c r="D4" s="631"/>
      <c r="E4" s="633"/>
      <c r="F4" s="606"/>
      <c r="G4" s="610"/>
      <c r="H4" s="611"/>
      <c r="I4" s="611"/>
      <c r="J4" s="611"/>
      <c r="K4" s="611"/>
      <c r="L4" s="611"/>
      <c r="M4" s="611"/>
      <c r="N4" s="611"/>
      <c r="O4" s="611"/>
      <c r="P4" s="611"/>
      <c r="Q4" s="612"/>
      <c r="R4" s="250" t="s">
        <v>297</v>
      </c>
      <c r="S4" s="168" t="s">
        <v>30</v>
      </c>
      <c r="T4" s="168" t="s">
        <v>25</v>
      </c>
      <c r="U4" s="168" t="s">
        <v>23</v>
      </c>
      <c r="V4" s="168" t="s">
        <v>12</v>
      </c>
      <c r="W4" s="274" t="s">
        <v>54</v>
      </c>
    </row>
    <row r="5" spans="1:24" ht="17.25" customHeight="1" x14ac:dyDescent="0.15">
      <c r="A5" s="598" t="s">
        <v>38</v>
      </c>
      <c r="B5" s="599"/>
      <c r="C5" s="600"/>
      <c r="D5" s="115">
        <f>D6+D92+D119+D159+D164</f>
        <v>910145616</v>
      </c>
      <c r="E5" s="115">
        <f>E6+E92+E119+E159+E164</f>
        <v>942082946</v>
      </c>
      <c r="F5" s="169">
        <f>E5-D5</f>
        <v>31937330</v>
      </c>
      <c r="G5" s="116"/>
      <c r="H5" s="117"/>
      <c r="I5" s="118"/>
      <c r="J5" s="118"/>
      <c r="K5" s="118"/>
      <c r="L5" s="118"/>
      <c r="M5" s="118"/>
      <c r="N5" s="118"/>
      <c r="O5" s="118"/>
      <c r="P5" s="118"/>
      <c r="Q5" s="119"/>
      <c r="R5" s="517">
        <f>세입명세서!E12</f>
        <v>833239000</v>
      </c>
      <c r="S5" s="268">
        <f>세입명세서!E8+세입명세서!E49+세입명세서!E58+세입명세서!E61</f>
        <v>92956817</v>
      </c>
      <c r="T5" s="518">
        <f>세입명세서!Q44</f>
        <v>2500000</v>
      </c>
      <c r="U5" s="268">
        <f>세입명세서!Q33</f>
        <v>2791000</v>
      </c>
      <c r="V5" s="268">
        <f>세입명세서!E52+세입명세서!E39</f>
        <v>10596129</v>
      </c>
      <c r="W5" s="275">
        <f>SUM(R5:V5)</f>
        <v>942082946</v>
      </c>
      <c r="X5" s="29"/>
    </row>
    <row r="6" spans="1:24" ht="17.25" customHeight="1" x14ac:dyDescent="0.15">
      <c r="A6" s="591" t="s">
        <v>251</v>
      </c>
      <c r="B6" s="592"/>
      <c r="C6" s="593"/>
      <c r="D6" s="172">
        <f>D7+D35+D44</f>
        <v>507705800</v>
      </c>
      <c r="E6" s="172">
        <f>E7+E35+E44</f>
        <v>528502380</v>
      </c>
      <c r="F6" s="173">
        <f>E6-D6</f>
        <v>20796580</v>
      </c>
      <c r="G6" s="121"/>
      <c r="H6" s="122"/>
      <c r="I6" s="123"/>
      <c r="J6" s="123"/>
      <c r="K6" s="123"/>
      <c r="L6" s="123"/>
      <c r="M6" s="123"/>
      <c r="N6" s="123"/>
      <c r="O6" s="123"/>
      <c r="P6" s="123"/>
      <c r="Q6" s="124"/>
      <c r="R6" s="251"/>
      <c r="S6" s="170"/>
      <c r="T6" s="170"/>
      <c r="U6" s="170"/>
      <c r="V6" s="170"/>
      <c r="W6" s="275">
        <f t="shared" ref="W6:W70" si="1">SUM(R6:V6)</f>
        <v>0</v>
      </c>
    </row>
    <row r="7" spans="1:24" ht="17.25" customHeight="1" x14ac:dyDescent="0.15">
      <c r="A7" s="174"/>
      <c r="B7" s="613" t="s">
        <v>271</v>
      </c>
      <c r="C7" s="614"/>
      <c r="D7" s="175">
        <f>D8+D10+D19+D22+D28</f>
        <v>479215400</v>
      </c>
      <c r="E7" s="175">
        <f>E8+E10+E19+E22+E28</f>
        <v>496541000</v>
      </c>
      <c r="F7" s="176">
        <f>E7-D7</f>
        <v>17325600</v>
      </c>
      <c r="G7" s="127"/>
      <c r="H7" s="248"/>
      <c r="I7" s="129"/>
      <c r="J7" s="129"/>
      <c r="K7" s="129"/>
      <c r="L7" s="129"/>
      <c r="M7" s="129"/>
      <c r="N7" s="129"/>
      <c r="O7" s="129"/>
      <c r="P7" s="129"/>
      <c r="Q7" s="130"/>
      <c r="R7" s="251"/>
      <c r="S7" s="170"/>
      <c r="T7" s="170"/>
      <c r="U7" s="170"/>
      <c r="V7" s="170"/>
      <c r="W7" s="275">
        <f t="shared" si="1"/>
        <v>0</v>
      </c>
    </row>
    <row r="8" spans="1:24" ht="16.5" customHeight="1" x14ac:dyDescent="0.15">
      <c r="A8" s="177"/>
      <c r="B8" s="178"/>
      <c r="C8" s="179" t="s">
        <v>351</v>
      </c>
      <c r="D8" s="180">
        <v>277095000</v>
      </c>
      <c r="E8" s="180">
        <f>Q8</f>
        <v>280000000</v>
      </c>
      <c r="F8" s="181">
        <f>E8-D8</f>
        <v>2905000</v>
      </c>
      <c r="G8" s="135" t="s">
        <v>18</v>
      </c>
      <c r="H8" s="248"/>
      <c r="I8" s="129"/>
      <c r="J8" s="136"/>
      <c r="K8" s="129"/>
      <c r="L8" s="129"/>
      <c r="M8" s="136"/>
      <c r="N8" s="129"/>
      <c r="O8" s="129"/>
      <c r="P8" s="129"/>
      <c r="Q8" s="238">
        <f>Q9</f>
        <v>280000000</v>
      </c>
      <c r="R8" s="251"/>
      <c r="S8" s="170"/>
      <c r="T8" s="170"/>
      <c r="U8" s="170"/>
      <c r="V8" s="170"/>
      <c r="W8" s="275">
        <f t="shared" si="1"/>
        <v>0</v>
      </c>
    </row>
    <row r="9" spans="1:24" ht="16.5" customHeight="1" x14ac:dyDescent="0.15">
      <c r="A9" s="177"/>
      <c r="B9" s="178"/>
      <c r="C9" s="178"/>
      <c r="D9" s="180"/>
      <c r="E9" s="180"/>
      <c r="F9" s="181"/>
      <c r="G9" s="127" t="s">
        <v>146</v>
      </c>
      <c r="H9" s="248"/>
      <c r="I9" s="129"/>
      <c r="J9" s="129"/>
      <c r="K9" s="129"/>
      <c r="L9" s="129"/>
      <c r="M9" s="129"/>
      <c r="N9" s="129"/>
      <c r="O9" s="129"/>
      <c r="P9" s="129"/>
      <c r="Q9" s="254">
        <v>280000000</v>
      </c>
      <c r="R9" s="251">
        <f>Q9</f>
        <v>280000000</v>
      </c>
      <c r="S9" s="170"/>
      <c r="T9" s="170"/>
      <c r="U9" s="170"/>
      <c r="V9" s="170"/>
      <c r="W9" s="275">
        <f t="shared" si="1"/>
        <v>280000000</v>
      </c>
      <c r="X9" s="29">
        <f>SUM(R9:V9)-W9</f>
        <v>0</v>
      </c>
    </row>
    <row r="10" spans="1:24" ht="16.5" customHeight="1" x14ac:dyDescent="0.15">
      <c r="A10" s="183"/>
      <c r="B10" s="179"/>
      <c r="C10" s="184" t="s">
        <v>329</v>
      </c>
      <c r="D10" s="185">
        <v>134314200</v>
      </c>
      <c r="E10" s="185">
        <f>Q10</f>
        <v>142519000</v>
      </c>
      <c r="F10" s="186">
        <f>E10-D10</f>
        <v>8204800</v>
      </c>
      <c r="G10" s="187" t="s">
        <v>20</v>
      </c>
      <c r="H10" s="159"/>
      <c r="I10" s="160"/>
      <c r="J10" s="188"/>
      <c r="K10" s="160"/>
      <c r="L10" s="160"/>
      <c r="M10" s="160"/>
      <c r="N10" s="160"/>
      <c r="O10" s="160"/>
      <c r="P10" s="160"/>
      <c r="Q10" s="255">
        <f>Q11+Q12+Q13+Q14+Q15+Q16+Q17</f>
        <v>142519000</v>
      </c>
      <c r="R10" s="251"/>
      <c r="S10" s="170"/>
      <c r="T10" s="170"/>
      <c r="U10" s="170"/>
      <c r="V10" s="170"/>
      <c r="W10" s="275">
        <f t="shared" si="1"/>
        <v>0</v>
      </c>
      <c r="X10" s="29">
        <f>SUM(R10:V10)-W10</f>
        <v>0</v>
      </c>
    </row>
    <row r="11" spans="1:24" ht="16.5" customHeight="1" x14ac:dyDescent="0.15">
      <c r="A11" s="189"/>
      <c r="B11" s="179"/>
      <c r="C11" s="179"/>
      <c r="D11" s="180"/>
      <c r="E11" s="180"/>
      <c r="F11" s="134"/>
      <c r="G11" s="237" t="s">
        <v>177</v>
      </c>
      <c r="H11" s="248"/>
      <c r="I11" s="129"/>
      <c r="J11" s="136"/>
      <c r="K11" s="129"/>
      <c r="L11" s="129"/>
      <c r="M11" s="129"/>
      <c r="N11" s="129"/>
      <c r="O11" s="129"/>
      <c r="P11" s="129"/>
      <c r="Q11" s="256">
        <v>27878000</v>
      </c>
      <c r="R11" s="251">
        <f>Q11</f>
        <v>27878000</v>
      </c>
      <c r="S11" s="170"/>
      <c r="T11" s="170"/>
      <c r="U11" s="170"/>
      <c r="V11" s="170"/>
      <c r="W11" s="275">
        <f t="shared" si="1"/>
        <v>27878000</v>
      </c>
      <c r="X11" s="29">
        <f>SUM(R11:V11)-W11</f>
        <v>0</v>
      </c>
    </row>
    <row r="12" spans="1:24" ht="16.5" customHeight="1" x14ac:dyDescent="0.15">
      <c r="A12" s="189"/>
      <c r="B12" s="179"/>
      <c r="C12" s="179"/>
      <c r="D12" s="180"/>
      <c r="E12" s="180"/>
      <c r="F12" s="134"/>
      <c r="G12" s="237" t="s">
        <v>232</v>
      </c>
      <c r="H12" s="248"/>
      <c r="I12" s="129"/>
      <c r="J12" s="136"/>
      <c r="K12" s="190"/>
      <c r="L12" s="129"/>
      <c r="M12" s="136"/>
      <c r="N12" s="129"/>
      <c r="O12" s="129"/>
      <c r="P12" s="129"/>
      <c r="Q12" s="256">
        <v>4400000</v>
      </c>
      <c r="R12" s="251">
        <f t="shared" ref="R12:R17" si="2">Q12</f>
        <v>4400000</v>
      </c>
      <c r="S12" s="170"/>
      <c r="T12" s="170"/>
      <c r="U12" s="170"/>
      <c r="V12" s="170"/>
      <c r="W12" s="275">
        <f t="shared" si="1"/>
        <v>4400000</v>
      </c>
      <c r="X12" s="29">
        <f>SUM(R12:V12)-W12</f>
        <v>0</v>
      </c>
    </row>
    <row r="13" spans="1:24" ht="16.5" customHeight="1" x14ac:dyDescent="0.15">
      <c r="A13" s="189"/>
      <c r="B13" s="179"/>
      <c r="C13" s="179"/>
      <c r="D13" s="180"/>
      <c r="E13" s="180"/>
      <c r="F13" s="134"/>
      <c r="G13" s="237" t="s">
        <v>179</v>
      </c>
      <c r="H13" s="248"/>
      <c r="I13" s="129"/>
      <c r="J13" s="136"/>
      <c r="K13" s="129"/>
      <c r="L13" s="129"/>
      <c r="M13" s="136"/>
      <c r="N13" s="129"/>
      <c r="O13" s="129"/>
      <c r="P13" s="129"/>
      <c r="Q13" s="256">
        <v>69451000</v>
      </c>
      <c r="R13" s="251">
        <f>Q13</f>
        <v>69451000</v>
      </c>
      <c r="S13" s="170"/>
      <c r="T13" s="170"/>
      <c r="U13" s="170"/>
      <c r="V13" s="170"/>
      <c r="W13" s="275">
        <f t="shared" si="1"/>
        <v>69451000</v>
      </c>
      <c r="X13" s="29">
        <f>SUM(R13:V13)-W13</f>
        <v>0</v>
      </c>
    </row>
    <row r="14" spans="1:24" ht="15" customHeight="1" x14ac:dyDescent="0.15">
      <c r="A14" s="189"/>
      <c r="B14" s="179"/>
      <c r="C14" s="179"/>
      <c r="D14" s="180"/>
      <c r="E14" s="180"/>
      <c r="F14" s="134"/>
      <c r="G14" s="504" t="s">
        <v>173</v>
      </c>
      <c r="H14" s="505"/>
      <c r="I14" s="506"/>
      <c r="J14" s="507"/>
      <c r="K14" s="506"/>
      <c r="L14" s="506"/>
      <c r="M14" s="136"/>
      <c r="N14" s="129"/>
      <c r="O14" s="129"/>
      <c r="P14" s="129"/>
      <c r="Q14" s="256">
        <v>18470000</v>
      </c>
      <c r="R14" s="251">
        <f>Q14</f>
        <v>18470000</v>
      </c>
      <c r="S14" s="170"/>
      <c r="T14" s="170"/>
      <c r="U14" s="170"/>
      <c r="V14" s="170"/>
      <c r="W14" s="275">
        <f t="shared" si="1"/>
        <v>18470000</v>
      </c>
      <c r="X14" s="29">
        <f>SUM(R14:V14)-W14</f>
        <v>0</v>
      </c>
    </row>
    <row r="15" spans="1:24" ht="15" customHeight="1" x14ac:dyDescent="0.15">
      <c r="A15" s="189"/>
      <c r="B15" s="179"/>
      <c r="C15" s="179"/>
      <c r="D15" s="180"/>
      <c r="E15" s="180"/>
      <c r="F15" s="134"/>
      <c r="G15" s="504" t="s">
        <v>174</v>
      </c>
      <c r="H15" s="505"/>
      <c r="I15" s="506"/>
      <c r="J15" s="507"/>
      <c r="K15" s="506"/>
      <c r="L15" s="506"/>
      <c r="M15" s="136"/>
      <c r="N15" s="129"/>
      <c r="O15" s="129"/>
      <c r="P15" s="129"/>
      <c r="Q15" s="256">
        <v>4320000</v>
      </c>
      <c r="R15" s="251">
        <f t="shared" si="2"/>
        <v>4320000</v>
      </c>
      <c r="S15" s="170"/>
      <c r="T15" s="170"/>
      <c r="U15" s="170"/>
      <c r="V15" s="170"/>
      <c r="W15" s="275">
        <f t="shared" si="1"/>
        <v>4320000</v>
      </c>
      <c r="X15" s="29">
        <f>SUM(R15:V15)-W15</f>
        <v>0</v>
      </c>
    </row>
    <row r="16" spans="1:24" ht="15" customHeight="1" x14ac:dyDescent="0.15">
      <c r="A16" s="189"/>
      <c r="B16" s="179"/>
      <c r="C16" s="179"/>
      <c r="D16" s="180"/>
      <c r="E16" s="180"/>
      <c r="F16" s="134"/>
      <c r="G16" s="504" t="s">
        <v>172</v>
      </c>
      <c r="H16" s="505"/>
      <c r="I16" s="506"/>
      <c r="J16" s="507"/>
      <c r="K16" s="506"/>
      <c r="L16" s="506"/>
      <c r="M16" s="136"/>
      <c r="N16" s="129"/>
      <c r="O16" s="129"/>
      <c r="P16" s="129"/>
      <c r="Q16" s="256">
        <v>15000000</v>
      </c>
      <c r="R16" s="251">
        <f t="shared" si="2"/>
        <v>15000000</v>
      </c>
      <c r="S16" s="170"/>
      <c r="T16" s="170"/>
      <c r="U16" s="170"/>
      <c r="V16" s="170"/>
      <c r="W16" s="275">
        <f t="shared" si="1"/>
        <v>15000000</v>
      </c>
      <c r="X16" s="29">
        <f>SUM(R16:V16)-W16</f>
        <v>0</v>
      </c>
    </row>
    <row r="17" spans="1:24" ht="15" customHeight="1" x14ac:dyDescent="0.15">
      <c r="A17" s="189"/>
      <c r="B17" s="179"/>
      <c r="C17" s="179"/>
      <c r="D17" s="180"/>
      <c r="E17" s="180"/>
      <c r="F17" s="134"/>
      <c r="G17" s="504" t="s">
        <v>171</v>
      </c>
      <c r="H17" s="505"/>
      <c r="I17" s="506"/>
      <c r="J17" s="507"/>
      <c r="K17" s="506"/>
      <c r="L17" s="506"/>
      <c r="M17" s="136"/>
      <c r="N17" s="129"/>
      <c r="O17" s="129"/>
      <c r="P17" s="129"/>
      <c r="Q17" s="256">
        <v>3000000</v>
      </c>
      <c r="R17" s="251">
        <f t="shared" si="2"/>
        <v>3000000</v>
      </c>
      <c r="S17" s="170"/>
      <c r="T17" s="170"/>
      <c r="U17" s="170"/>
      <c r="V17" s="170"/>
      <c r="W17" s="275">
        <f t="shared" si="1"/>
        <v>3000000</v>
      </c>
      <c r="X17" s="29">
        <f>SUM(R17:V17)-W17</f>
        <v>0</v>
      </c>
    </row>
    <row r="18" spans="1:24" ht="15" customHeight="1" x14ac:dyDescent="0.15">
      <c r="A18" s="189"/>
      <c r="B18" s="179"/>
      <c r="C18" s="194"/>
      <c r="D18" s="182"/>
      <c r="E18" s="182"/>
      <c r="F18" s="149"/>
      <c r="G18" s="581"/>
      <c r="H18" s="582"/>
      <c r="I18" s="582"/>
      <c r="J18" s="582"/>
      <c r="K18" s="582"/>
      <c r="L18" s="582"/>
      <c r="M18" s="582"/>
      <c r="N18" s="582"/>
      <c r="O18" s="582"/>
      <c r="P18" s="582"/>
      <c r="Q18" s="583"/>
      <c r="R18" s="251"/>
      <c r="S18" s="170"/>
      <c r="T18" s="170"/>
      <c r="U18" s="170"/>
      <c r="V18" s="170"/>
      <c r="W18" s="275">
        <f t="shared" si="1"/>
        <v>0</v>
      </c>
      <c r="X18" s="29">
        <f>SUM(R18:V18)-W18</f>
        <v>0</v>
      </c>
    </row>
    <row r="19" spans="1:24" ht="15" customHeight="1" x14ac:dyDescent="0.15">
      <c r="A19" s="189"/>
      <c r="B19" s="179"/>
      <c r="C19" s="179" t="s">
        <v>215</v>
      </c>
      <c r="D19" s="180">
        <v>31967520</v>
      </c>
      <c r="E19" s="180">
        <f>Q19</f>
        <v>34500000</v>
      </c>
      <c r="F19" s="134">
        <f>E19-D19</f>
        <v>2532480</v>
      </c>
      <c r="G19" s="147" t="s">
        <v>77</v>
      </c>
      <c r="H19" s="248"/>
      <c r="I19" s="129"/>
      <c r="J19" s="136"/>
      <c r="K19" s="129"/>
      <c r="L19" s="129"/>
      <c r="M19" s="136"/>
      <c r="N19" s="129"/>
      <c r="O19" s="129"/>
      <c r="P19" s="129"/>
      <c r="Q19" s="238">
        <f>Q20</f>
        <v>34500000</v>
      </c>
      <c r="R19" s="251"/>
      <c r="S19" s="170"/>
      <c r="T19" s="170"/>
      <c r="U19" s="170"/>
      <c r="V19" s="170"/>
      <c r="W19" s="275">
        <f t="shared" si="1"/>
        <v>0</v>
      </c>
      <c r="X19" s="29">
        <f>SUM(R19:V19)-W19</f>
        <v>0</v>
      </c>
    </row>
    <row r="20" spans="1:24" ht="15" customHeight="1" x14ac:dyDescent="0.15">
      <c r="A20" s="189"/>
      <c r="B20" s="179"/>
      <c r="C20" s="179"/>
      <c r="D20" s="180"/>
      <c r="E20" s="180"/>
      <c r="F20" s="134"/>
      <c r="G20" s="247" t="s">
        <v>189</v>
      </c>
      <c r="H20" s="248"/>
      <c r="I20" s="129"/>
      <c r="J20" s="136"/>
      <c r="K20" s="129"/>
      <c r="L20" s="129"/>
      <c r="M20" s="136"/>
      <c r="N20" s="129"/>
      <c r="O20" s="129"/>
      <c r="P20" s="129"/>
      <c r="Q20" s="144">
        <v>34500000</v>
      </c>
      <c r="R20" s="251">
        <f>Q20</f>
        <v>34500000</v>
      </c>
      <c r="S20" s="170"/>
      <c r="T20" s="170"/>
      <c r="U20" s="170"/>
      <c r="V20" s="170"/>
      <c r="W20" s="275">
        <f t="shared" si="1"/>
        <v>34500000</v>
      </c>
      <c r="X20" s="29">
        <f>SUM(R20:V20)-W20</f>
        <v>0</v>
      </c>
    </row>
    <row r="21" spans="1:24" ht="15" customHeight="1" x14ac:dyDescent="0.15">
      <c r="A21" s="189"/>
      <c r="B21" s="179"/>
      <c r="C21" s="194"/>
      <c r="D21" s="182"/>
      <c r="E21" s="182"/>
      <c r="F21" s="149"/>
      <c r="G21" s="581"/>
      <c r="H21" s="582"/>
      <c r="I21" s="582"/>
      <c r="J21" s="582"/>
      <c r="K21" s="582"/>
      <c r="L21" s="582"/>
      <c r="M21" s="582"/>
      <c r="N21" s="582"/>
      <c r="O21" s="582"/>
      <c r="P21" s="582"/>
      <c r="Q21" s="583"/>
      <c r="R21" s="251"/>
      <c r="S21" s="170"/>
      <c r="T21" s="170"/>
      <c r="U21" s="170"/>
      <c r="V21" s="170"/>
      <c r="W21" s="275">
        <f t="shared" si="1"/>
        <v>0</v>
      </c>
      <c r="X21" s="29">
        <f>SUM(R21:V21)-W21</f>
        <v>0</v>
      </c>
    </row>
    <row r="22" spans="1:24" ht="16.5" customHeight="1" x14ac:dyDescent="0.15">
      <c r="A22" s="189"/>
      <c r="B22" s="179"/>
      <c r="C22" s="179" t="s">
        <v>210</v>
      </c>
      <c r="D22" s="180">
        <v>34666680</v>
      </c>
      <c r="E22" s="180">
        <f>Q22</f>
        <v>38000000</v>
      </c>
      <c r="F22" s="134">
        <f>E22-D22</f>
        <v>3333320</v>
      </c>
      <c r="G22" s="147" t="s">
        <v>80</v>
      </c>
      <c r="H22" s="166"/>
      <c r="I22" s="129"/>
      <c r="J22" s="129"/>
      <c r="K22" s="129"/>
      <c r="L22" s="129"/>
      <c r="M22" s="129"/>
      <c r="N22" s="129"/>
      <c r="O22" s="129"/>
      <c r="P22" s="166"/>
      <c r="Q22" s="238">
        <f>SUM(Q23:Q26)</f>
        <v>38000000</v>
      </c>
      <c r="R22" s="251"/>
      <c r="S22" s="170"/>
      <c r="T22" s="170"/>
      <c r="U22" s="170"/>
      <c r="W22" s="275">
        <f t="shared" si="1"/>
        <v>0</v>
      </c>
      <c r="X22" s="29">
        <f>SUM(R22:V22)-W22</f>
        <v>0</v>
      </c>
    </row>
    <row r="23" spans="1:24" ht="16.5" customHeight="1" x14ac:dyDescent="0.15">
      <c r="A23" s="189"/>
      <c r="B23" s="179"/>
      <c r="C23" s="179"/>
      <c r="D23" s="180"/>
      <c r="E23" s="180"/>
      <c r="F23" s="134"/>
      <c r="G23" s="247" t="s">
        <v>203</v>
      </c>
      <c r="H23" s="248"/>
      <c r="I23" s="129"/>
      <c r="J23" s="129"/>
      <c r="K23" s="129"/>
      <c r="L23" s="129"/>
      <c r="M23" s="129"/>
      <c r="N23" s="129"/>
      <c r="O23" s="129"/>
      <c r="P23" s="129" t="s">
        <v>36</v>
      </c>
      <c r="Q23" s="130">
        <v>16600000</v>
      </c>
      <c r="R23" s="251">
        <f>Q23</f>
        <v>16600000</v>
      </c>
      <c r="S23" s="433"/>
      <c r="T23" s="170"/>
      <c r="U23" s="170"/>
      <c r="V23" s="170"/>
      <c r="W23" s="275">
        <f t="shared" si="1"/>
        <v>16600000</v>
      </c>
      <c r="X23" s="29">
        <f>SUM(R23:V23)-W23</f>
        <v>0</v>
      </c>
    </row>
    <row r="24" spans="1:24" ht="16.5" customHeight="1" x14ac:dyDescent="0.15">
      <c r="A24" s="189"/>
      <c r="B24" s="179"/>
      <c r="C24" s="179"/>
      <c r="D24" s="180"/>
      <c r="E24" s="180"/>
      <c r="F24" s="134"/>
      <c r="G24" s="247" t="s">
        <v>280</v>
      </c>
      <c r="H24" s="248"/>
      <c r="I24" s="129"/>
      <c r="J24" s="129"/>
      <c r="K24" s="129"/>
      <c r="L24" s="129"/>
      <c r="M24" s="129"/>
      <c r="N24" s="129"/>
      <c r="O24" s="129"/>
      <c r="P24" s="129" t="s">
        <v>36</v>
      </c>
      <c r="Q24" s="130">
        <v>14700000</v>
      </c>
      <c r="R24" s="251">
        <f t="shared" ref="R24:R26" si="3">Q24</f>
        <v>14700000</v>
      </c>
      <c r="S24" s="170"/>
      <c r="T24" s="170"/>
      <c r="U24" s="170"/>
      <c r="V24" s="170"/>
      <c r="W24" s="275">
        <f t="shared" si="1"/>
        <v>14700000</v>
      </c>
      <c r="X24" s="29">
        <f>SUM(R24:V24)-W24</f>
        <v>0</v>
      </c>
    </row>
    <row r="25" spans="1:24" ht="16.5" customHeight="1" x14ac:dyDescent="0.15">
      <c r="A25" s="189"/>
      <c r="B25" s="179"/>
      <c r="C25" s="179"/>
      <c r="D25" s="180"/>
      <c r="E25" s="180"/>
      <c r="F25" s="134"/>
      <c r="G25" s="247" t="s">
        <v>252</v>
      </c>
      <c r="H25" s="248"/>
      <c r="I25" s="129"/>
      <c r="J25" s="129"/>
      <c r="K25" s="129"/>
      <c r="L25" s="129"/>
      <c r="M25" s="129"/>
      <c r="N25" s="129"/>
      <c r="O25" s="129"/>
      <c r="P25" s="129" t="s">
        <v>36</v>
      </c>
      <c r="Q25" s="130">
        <v>4000000</v>
      </c>
      <c r="R25" s="251">
        <f t="shared" si="3"/>
        <v>4000000</v>
      </c>
      <c r="S25" s="170"/>
      <c r="T25" s="170"/>
      <c r="U25" s="170"/>
      <c r="V25" s="170"/>
      <c r="W25" s="275">
        <f t="shared" si="1"/>
        <v>4000000</v>
      </c>
      <c r="X25" s="29">
        <f>SUM(R25:V25)-W25</f>
        <v>0</v>
      </c>
    </row>
    <row r="26" spans="1:24" ht="16.5" customHeight="1" x14ac:dyDescent="0.15">
      <c r="A26" s="189"/>
      <c r="B26" s="179"/>
      <c r="C26" s="179"/>
      <c r="D26" s="180"/>
      <c r="E26" s="180"/>
      <c r="F26" s="134"/>
      <c r="G26" s="247" t="s">
        <v>253</v>
      </c>
      <c r="H26" s="248"/>
      <c r="I26" s="129"/>
      <c r="J26" s="129"/>
      <c r="K26" s="129"/>
      <c r="L26" s="129"/>
      <c r="M26" s="129"/>
      <c r="N26" s="129"/>
      <c r="O26" s="129"/>
      <c r="P26" s="129" t="s">
        <v>36</v>
      </c>
      <c r="Q26" s="130">
        <v>2700000</v>
      </c>
      <c r="R26" s="251">
        <f t="shared" si="3"/>
        <v>2700000</v>
      </c>
      <c r="S26" s="170"/>
      <c r="T26" s="170"/>
      <c r="U26" s="170"/>
      <c r="V26" s="170"/>
      <c r="W26" s="275">
        <f t="shared" si="1"/>
        <v>2700000</v>
      </c>
      <c r="X26" s="29">
        <f>SUM(R26:V26)-W26</f>
        <v>0</v>
      </c>
    </row>
    <row r="27" spans="1:24" ht="16.5" customHeight="1" x14ac:dyDescent="0.15">
      <c r="A27" s="189"/>
      <c r="B27" s="179"/>
      <c r="C27" s="179"/>
      <c r="D27" s="180"/>
      <c r="E27" s="180"/>
      <c r="F27" s="134"/>
      <c r="G27" s="266"/>
      <c r="H27" s="267"/>
      <c r="I27" s="129"/>
      <c r="J27" s="129"/>
      <c r="K27" s="129"/>
      <c r="L27" s="129"/>
      <c r="M27" s="129"/>
      <c r="N27" s="129"/>
      <c r="O27" s="129"/>
      <c r="P27" s="129"/>
      <c r="Q27" s="413"/>
      <c r="R27" s="251"/>
      <c r="S27" s="170"/>
      <c r="T27" s="170"/>
      <c r="U27" s="170"/>
      <c r="V27" s="170"/>
      <c r="W27" s="275">
        <f t="shared" si="1"/>
        <v>0</v>
      </c>
      <c r="X27" s="29">
        <f>SUM(R27:V27)-W27</f>
        <v>0</v>
      </c>
    </row>
    <row r="28" spans="1:24" ht="16.5" customHeight="1" x14ac:dyDescent="0.15">
      <c r="A28" s="189"/>
      <c r="B28" s="179"/>
      <c r="C28" s="184" t="s">
        <v>122</v>
      </c>
      <c r="D28" s="185">
        <v>1172000</v>
      </c>
      <c r="E28" s="185">
        <f>Q28</f>
        <v>1522000</v>
      </c>
      <c r="F28" s="157">
        <f>E28-D28</f>
        <v>350000</v>
      </c>
      <c r="G28" s="187" t="s">
        <v>314</v>
      </c>
      <c r="H28" s="159"/>
      <c r="I28" s="160"/>
      <c r="J28" s="160"/>
      <c r="K28" s="160"/>
      <c r="L28" s="160"/>
      <c r="M28" s="160"/>
      <c r="N28" s="160"/>
      <c r="O28" s="160"/>
      <c r="P28" s="160"/>
      <c r="Q28" s="440">
        <f>SUM(Q29:Q33)</f>
        <v>1522000</v>
      </c>
      <c r="R28" s="251"/>
      <c r="S28" s="170"/>
      <c r="T28" s="170"/>
      <c r="U28" s="170"/>
      <c r="V28" s="412"/>
      <c r="W28" s="275">
        <f t="shared" si="1"/>
        <v>0</v>
      </c>
      <c r="X28" s="29">
        <f>SUM(R28:V28)-W28</f>
        <v>0</v>
      </c>
    </row>
    <row r="29" spans="1:24" ht="16.5" customHeight="1" x14ac:dyDescent="0.15">
      <c r="A29" s="189"/>
      <c r="B29" s="179"/>
      <c r="C29" s="179"/>
      <c r="D29" s="180"/>
      <c r="E29" s="180"/>
      <c r="F29" s="134"/>
      <c r="G29" s="483" t="s">
        <v>353</v>
      </c>
      <c r="H29" s="484">
        <v>60000</v>
      </c>
      <c r="I29" s="129" t="s">
        <v>19</v>
      </c>
      <c r="J29" s="129" t="s">
        <v>47</v>
      </c>
      <c r="K29" s="129">
        <v>10</v>
      </c>
      <c r="L29" s="129" t="s">
        <v>40</v>
      </c>
      <c r="M29" s="129"/>
      <c r="N29" s="129"/>
      <c r="O29" s="129"/>
      <c r="P29" s="129" t="s">
        <v>36</v>
      </c>
      <c r="Q29" s="496">
        <f>H29*K29</f>
        <v>600000</v>
      </c>
      <c r="R29" s="251"/>
      <c r="S29" s="170">
        <v>600000</v>
      </c>
      <c r="T29" s="170"/>
      <c r="U29" s="170"/>
      <c r="V29" s="412"/>
      <c r="W29" s="275">
        <f t="shared" si="1"/>
        <v>600000</v>
      </c>
      <c r="X29" s="29"/>
    </row>
    <row r="30" spans="1:24" ht="16.5" customHeight="1" x14ac:dyDescent="0.15">
      <c r="A30" s="189"/>
      <c r="B30" s="179"/>
      <c r="C30" s="179"/>
      <c r="D30" s="180"/>
      <c r="E30" s="180"/>
      <c r="F30" s="134"/>
      <c r="G30" s="272" t="s">
        <v>101</v>
      </c>
      <c r="H30" s="273">
        <v>37000</v>
      </c>
      <c r="I30" s="129" t="s">
        <v>19</v>
      </c>
      <c r="J30" s="129" t="s">
        <v>47</v>
      </c>
      <c r="K30" s="129">
        <v>6</v>
      </c>
      <c r="L30" s="129" t="s">
        <v>40</v>
      </c>
      <c r="M30" s="129"/>
      <c r="N30" s="129"/>
      <c r="O30" s="129"/>
      <c r="P30" s="129" t="s">
        <v>36</v>
      </c>
      <c r="Q30" s="130">
        <f>H30*K30</f>
        <v>222000</v>
      </c>
      <c r="R30" s="251">
        <f>Q30</f>
        <v>222000</v>
      </c>
      <c r="S30" s="170"/>
      <c r="T30" s="170"/>
      <c r="U30" s="170"/>
      <c r="V30" s="170"/>
      <c r="W30" s="275">
        <f t="shared" si="1"/>
        <v>222000</v>
      </c>
      <c r="X30" s="29">
        <f>SUM(R30:V30)-W30</f>
        <v>0</v>
      </c>
    </row>
    <row r="31" spans="1:24" ht="16.5" customHeight="1" x14ac:dyDescent="0.15">
      <c r="A31" s="189"/>
      <c r="B31" s="179"/>
      <c r="C31" s="179"/>
      <c r="D31" s="180"/>
      <c r="E31" s="180"/>
      <c r="F31" s="134"/>
      <c r="G31" s="483" t="s">
        <v>237</v>
      </c>
      <c r="H31" s="484">
        <v>100000</v>
      </c>
      <c r="I31" s="129" t="s">
        <v>19</v>
      </c>
      <c r="J31" s="129" t="s">
        <v>47</v>
      </c>
      <c r="K31" s="129">
        <v>1</v>
      </c>
      <c r="L31" s="129" t="s">
        <v>40</v>
      </c>
      <c r="M31" s="129"/>
      <c r="N31" s="129"/>
      <c r="O31" s="129"/>
      <c r="P31" s="129" t="s">
        <v>36</v>
      </c>
      <c r="Q31" s="130">
        <f>H31*K31</f>
        <v>100000</v>
      </c>
      <c r="R31" s="251"/>
      <c r="S31" s="170">
        <f>Q31</f>
        <v>100000</v>
      </c>
      <c r="T31" s="170"/>
      <c r="U31" s="170"/>
      <c r="V31" s="170"/>
      <c r="W31" s="275">
        <f t="shared" si="1"/>
        <v>100000</v>
      </c>
      <c r="X31" s="29"/>
    </row>
    <row r="32" spans="1:24" ht="16.5" customHeight="1" x14ac:dyDescent="0.15">
      <c r="A32" s="189"/>
      <c r="B32" s="179"/>
      <c r="C32" s="179"/>
      <c r="D32" s="180"/>
      <c r="E32" s="180"/>
      <c r="F32" s="134"/>
      <c r="G32" s="509" t="s">
        <v>182</v>
      </c>
      <c r="H32" s="510">
        <v>25000</v>
      </c>
      <c r="I32" s="129" t="s">
        <v>19</v>
      </c>
      <c r="J32" s="129" t="s">
        <v>47</v>
      </c>
      <c r="K32" s="129">
        <v>4</v>
      </c>
      <c r="L32" s="129" t="s">
        <v>40</v>
      </c>
      <c r="M32" s="129"/>
      <c r="N32" s="129"/>
      <c r="O32" s="129"/>
      <c r="P32" s="129"/>
      <c r="Q32" s="130">
        <f>H32*K32</f>
        <v>100000</v>
      </c>
      <c r="R32" s="251"/>
      <c r="S32" s="170"/>
      <c r="T32" s="170"/>
      <c r="U32" s="170">
        <v>100000</v>
      </c>
      <c r="V32" s="170"/>
      <c r="W32" s="275">
        <f t="shared" si="1"/>
        <v>100000</v>
      </c>
      <c r="X32" s="29"/>
    </row>
    <row r="33" spans="1:24" ht="16.5" customHeight="1" x14ac:dyDescent="0.15">
      <c r="A33" s="189"/>
      <c r="B33" s="179"/>
      <c r="C33" s="179"/>
      <c r="D33" s="180"/>
      <c r="E33" s="180"/>
      <c r="F33" s="134"/>
      <c r="G33" s="446" t="s">
        <v>314</v>
      </c>
      <c r="H33" s="447"/>
      <c r="I33" s="129"/>
      <c r="J33" s="129"/>
      <c r="K33" s="129"/>
      <c r="L33" s="129"/>
      <c r="M33" s="129"/>
      <c r="N33" s="129"/>
      <c r="O33" s="129"/>
      <c r="P33" s="129"/>
      <c r="Q33" s="130">
        <v>500000</v>
      </c>
      <c r="R33" s="251"/>
      <c r="S33" s="170">
        <v>500000</v>
      </c>
      <c r="T33" s="170"/>
      <c r="U33" s="170"/>
      <c r="V33" s="170"/>
      <c r="W33" s="275">
        <f t="shared" si="1"/>
        <v>500000</v>
      </c>
      <c r="X33" s="29">
        <f>SUM(R33:V33)-W33</f>
        <v>0</v>
      </c>
    </row>
    <row r="34" spans="1:24" ht="16.5" customHeight="1" x14ac:dyDescent="0.15">
      <c r="A34" s="189"/>
      <c r="B34" s="179"/>
      <c r="C34" s="179"/>
      <c r="D34" s="180"/>
      <c r="E34" s="180"/>
      <c r="F34" s="134"/>
      <c r="G34" s="638" t="s">
        <v>2</v>
      </c>
      <c r="H34" s="639"/>
      <c r="I34" s="639"/>
      <c r="J34" s="639"/>
      <c r="K34" s="639"/>
      <c r="L34" s="639"/>
      <c r="M34" s="639"/>
      <c r="N34" s="639"/>
      <c r="O34" s="639"/>
      <c r="P34" s="639"/>
      <c r="Q34" s="640"/>
      <c r="R34" s="252"/>
      <c r="S34" s="170"/>
      <c r="T34" s="170"/>
      <c r="U34" s="170"/>
      <c r="V34" s="170"/>
      <c r="W34" s="275">
        <f t="shared" si="1"/>
        <v>0</v>
      </c>
      <c r="X34" s="29">
        <f>SUM(R34:V34)-W34</f>
        <v>0</v>
      </c>
    </row>
    <row r="35" spans="1:24" ht="14.25" customHeight="1" x14ac:dyDescent="0.15">
      <c r="A35" s="196"/>
      <c r="B35" s="636" t="s">
        <v>286</v>
      </c>
      <c r="C35" s="637"/>
      <c r="D35" s="197">
        <f>D36+D40</f>
        <v>2000000</v>
      </c>
      <c r="E35" s="197">
        <f>E36+E40</f>
        <v>1400000</v>
      </c>
      <c r="F35" s="198">
        <f>E35-D35</f>
        <v>-600000</v>
      </c>
      <c r="G35" s="199"/>
      <c r="H35" s="159"/>
      <c r="I35" s="160"/>
      <c r="J35" s="160"/>
      <c r="K35" s="160"/>
      <c r="L35" s="160"/>
      <c r="M35" s="160"/>
      <c r="N35" s="160"/>
      <c r="O35" s="160"/>
      <c r="P35" s="160"/>
      <c r="Q35" s="257"/>
      <c r="R35" s="251"/>
      <c r="S35" s="170"/>
      <c r="T35" s="170"/>
      <c r="U35" s="170"/>
      <c r="V35" s="170"/>
      <c r="W35" s="275">
        <f t="shared" si="1"/>
        <v>0</v>
      </c>
      <c r="X35" s="29">
        <f>SUM(R35:V35)-W35</f>
        <v>0</v>
      </c>
    </row>
    <row r="36" spans="1:24" ht="14.25" customHeight="1" x14ac:dyDescent="0.15">
      <c r="A36" s="196"/>
      <c r="B36" s="179"/>
      <c r="C36" s="179" t="s">
        <v>118</v>
      </c>
      <c r="D36" s="180">
        <v>400000</v>
      </c>
      <c r="E36" s="180">
        <f>Q36</f>
        <v>100000</v>
      </c>
      <c r="F36" s="134">
        <f>E36-D36</f>
        <v>-300000</v>
      </c>
      <c r="G36" s="135" t="s">
        <v>272</v>
      </c>
      <c r="H36" s="248"/>
      <c r="I36" s="129"/>
      <c r="J36" s="129"/>
      <c r="K36" s="129"/>
      <c r="L36" s="129"/>
      <c r="M36" s="129"/>
      <c r="N36" s="129"/>
      <c r="O36" s="129"/>
      <c r="P36" s="129"/>
      <c r="Q36" s="238">
        <f>SUM(Q37:Q38)</f>
        <v>100000</v>
      </c>
      <c r="R36" s="251"/>
      <c r="S36" s="170"/>
      <c r="T36" s="170"/>
      <c r="U36" s="170"/>
      <c r="V36" s="170"/>
      <c r="W36" s="275">
        <f t="shared" si="1"/>
        <v>0</v>
      </c>
      <c r="X36" s="29">
        <f>SUM(R36:V36)-W36</f>
        <v>0</v>
      </c>
    </row>
    <row r="37" spans="1:24" ht="14.25" customHeight="1" x14ac:dyDescent="0.15">
      <c r="A37" s="196"/>
      <c r="B37" s="179"/>
      <c r="C37" s="179"/>
      <c r="D37" s="180"/>
      <c r="E37" s="180"/>
      <c r="F37" s="134"/>
      <c r="G37" s="247" t="s">
        <v>85</v>
      </c>
      <c r="H37" s="248">
        <v>50000</v>
      </c>
      <c r="I37" s="129" t="s">
        <v>19</v>
      </c>
      <c r="J37" s="136" t="s">
        <v>21</v>
      </c>
      <c r="K37" s="129">
        <v>2</v>
      </c>
      <c r="L37" s="129" t="s">
        <v>37</v>
      </c>
      <c r="M37" s="136"/>
      <c r="N37" s="129"/>
      <c r="O37" s="129"/>
      <c r="P37" s="129" t="s">
        <v>36</v>
      </c>
      <c r="Q37" s="258">
        <f>H37*K37</f>
        <v>100000</v>
      </c>
      <c r="R37" s="251"/>
      <c r="S37" s="170">
        <f>Q37</f>
        <v>100000</v>
      </c>
      <c r="T37" s="170"/>
      <c r="U37" s="170"/>
      <c r="V37" s="170"/>
      <c r="W37" s="275">
        <f t="shared" si="1"/>
        <v>100000</v>
      </c>
      <c r="X37" s="29">
        <f>SUM(R37:V37)-W37</f>
        <v>0</v>
      </c>
    </row>
    <row r="38" spans="1:24" ht="14.25" customHeight="1" x14ac:dyDescent="0.15">
      <c r="A38" s="196"/>
      <c r="B38" s="179"/>
      <c r="C38" s="179"/>
      <c r="D38" s="180"/>
      <c r="E38" s="180"/>
      <c r="F38" s="134"/>
      <c r="G38" s="247"/>
      <c r="H38" s="248"/>
      <c r="I38" s="129"/>
      <c r="J38" s="136"/>
      <c r="K38" s="129"/>
      <c r="L38" s="129"/>
      <c r="M38" s="136"/>
      <c r="N38" s="129"/>
      <c r="O38" s="129"/>
      <c r="P38" s="129" t="s">
        <v>36</v>
      </c>
      <c r="Q38" s="258">
        <f>H38*K38</f>
        <v>0</v>
      </c>
      <c r="R38" s="251"/>
      <c r="S38" s="170">
        <f>Q38</f>
        <v>0</v>
      </c>
      <c r="T38" s="170"/>
      <c r="U38" s="170"/>
      <c r="V38" s="170"/>
      <c r="W38" s="275">
        <f t="shared" si="1"/>
        <v>0</v>
      </c>
      <c r="X38" s="29">
        <f>SUM(R38:V38)-W38</f>
        <v>0</v>
      </c>
    </row>
    <row r="39" spans="1:24" ht="14.25" customHeight="1" x14ac:dyDescent="0.15">
      <c r="A39" s="196"/>
      <c r="B39" s="179"/>
      <c r="C39" s="194"/>
      <c r="D39" s="182"/>
      <c r="E39" s="182"/>
      <c r="F39" s="149"/>
      <c r="G39" s="581" t="s">
        <v>159</v>
      </c>
      <c r="H39" s="582"/>
      <c r="I39" s="582"/>
      <c r="J39" s="582"/>
      <c r="K39" s="582"/>
      <c r="L39" s="582"/>
      <c r="M39" s="582"/>
      <c r="N39" s="582"/>
      <c r="O39" s="582"/>
      <c r="P39" s="582"/>
      <c r="Q39" s="583"/>
      <c r="R39" s="251"/>
      <c r="S39" s="170"/>
      <c r="T39" s="170"/>
      <c r="U39" s="170"/>
      <c r="V39" s="170"/>
      <c r="W39" s="275">
        <f t="shared" si="1"/>
        <v>0</v>
      </c>
      <c r="X39" s="29">
        <f>SUM(R39:V39)-W39</f>
        <v>0</v>
      </c>
    </row>
    <row r="40" spans="1:24" ht="14.25" customHeight="1" x14ac:dyDescent="0.15">
      <c r="A40" s="196"/>
      <c r="B40" s="179"/>
      <c r="C40" s="179" t="s">
        <v>344</v>
      </c>
      <c r="D40" s="180">
        <v>1600000</v>
      </c>
      <c r="E40" s="180">
        <f>Q40</f>
        <v>1300000</v>
      </c>
      <c r="F40" s="134">
        <f>E40-D40</f>
        <v>-300000</v>
      </c>
      <c r="G40" s="135" t="s">
        <v>17</v>
      </c>
      <c r="H40" s="248"/>
      <c r="I40" s="129"/>
      <c r="J40" s="136"/>
      <c r="K40" s="129"/>
      <c r="L40" s="129"/>
      <c r="M40" s="129"/>
      <c r="N40" s="129"/>
      <c r="O40" s="129"/>
      <c r="P40" s="129"/>
      <c r="Q40" s="238">
        <f>SUM(Q41:Q42)</f>
        <v>1300000</v>
      </c>
      <c r="R40" s="251"/>
      <c r="S40" s="170"/>
      <c r="T40" s="170"/>
      <c r="U40" s="170"/>
      <c r="V40" s="170"/>
      <c r="W40" s="275">
        <f t="shared" si="1"/>
        <v>0</v>
      </c>
      <c r="X40" s="29">
        <f>SUM(R40:V40)-W40</f>
        <v>0</v>
      </c>
    </row>
    <row r="41" spans="1:24" ht="14.25" customHeight="1" x14ac:dyDescent="0.15">
      <c r="A41" s="196"/>
      <c r="B41" s="179"/>
      <c r="C41" s="179"/>
      <c r="D41" s="180"/>
      <c r="E41" s="180"/>
      <c r="F41" s="134"/>
      <c r="G41" s="247" t="s">
        <v>79</v>
      </c>
      <c r="H41" s="248">
        <v>100000</v>
      </c>
      <c r="I41" s="129" t="s">
        <v>19</v>
      </c>
      <c r="J41" s="136" t="s">
        <v>21</v>
      </c>
      <c r="K41" s="129">
        <v>1</v>
      </c>
      <c r="L41" s="129" t="s">
        <v>37</v>
      </c>
      <c r="M41" s="129"/>
      <c r="N41" s="129"/>
      <c r="O41" s="129"/>
      <c r="P41" s="129" t="s">
        <v>36</v>
      </c>
      <c r="Q41" s="258">
        <f>H41*K41</f>
        <v>100000</v>
      </c>
      <c r="R41" s="251"/>
      <c r="S41" s="170">
        <f>Q41</f>
        <v>100000</v>
      </c>
      <c r="T41" s="170"/>
      <c r="U41" s="170"/>
      <c r="V41" s="170"/>
      <c r="W41" s="275">
        <f t="shared" si="1"/>
        <v>100000</v>
      </c>
      <c r="X41" s="29">
        <f>SUM(R41:V41)-W41</f>
        <v>0</v>
      </c>
    </row>
    <row r="42" spans="1:24" ht="14.25" customHeight="1" x14ac:dyDescent="0.15">
      <c r="A42" s="196"/>
      <c r="B42" s="179"/>
      <c r="C42" s="179"/>
      <c r="D42" s="180"/>
      <c r="E42" s="180"/>
      <c r="F42" s="134"/>
      <c r="G42" s="270" t="s">
        <v>100</v>
      </c>
      <c r="H42" s="166">
        <v>100000</v>
      </c>
      <c r="I42" s="129" t="s">
        <v>19</v>
      </c>
      <c r="J42" s="136" t="s">
        <v>21</v>
      </c>
      <c r="K42" s="129">
        <v>12</v>
      </c>
      <c r="L42" s="129" t="s">
        <v>37</v>
      </c>
      <c r="M42" s="129"/>
      <c r="N42" s="129"/>
      <c r="O42" s="129"/>
      <c r="P42" s="129" t="s">
        <v>36</v>
      </c>
      <c r="Q42" s="258">
        <f>H42*K42</f>
        <v>1200000</v>
      </c>
      <c r="R42" s="251">
        <f>Q42</f>
        <v>1200000</v>
      </c>
      <c r="S42" s="170"/>
      <c r="T42" s="170"/>
      <c r="U42" s="170"/>
      <c r="V42" s="170"/>
      <c r="W42" s="275">
        <f t="shared" si="1"/>
        <v>1200000</v>
      </c>
      <c r="X42" s="29">
        <f>SUM(R42:V42)-W42</f>
        <v>0</v>
      </c>
    </row>
    <row r="43" spans="1:24" ht="14.25" customHeight="1" x14ac:dyDescent="0.15">
      <c r="A43" s="196"/>
      <c r="B43" s="195"/>
      <c r="C43" s="195"/>
      <c r="D43" s="175"/>
      <c r="E43" s="175"/>
      <c r="F43" s="141"/>
      <c r="G43" s="584" t="s">
        <v>68</v>
      </c>
      <c r="H43" s="585"/>
      <c r="I43" s="585"/>
      <c r="J43" s="585"/>
      <c r="K43" s="585"/>
      <c r="L43" s="585"/>
      <c r="M43" s="585"/>
      <c r="N43" s="585"/>
      <c r="O43" s="585"/>
      <c r="P43" s="585"/>
      <c r="Q43" s="586"/>
      <c r="R43" s="251"/>
      <c r="S43" s="170"/>
      <c r="T43" s="170"/>
      <c r="U43" s="170"/>
      <c r="V43" s="170"/>
      <c r="W43" s="275">
        <f t="shared" si="1"/>
        <v>0</v>
      </c>
      <c r="X43" s="29">
        <f>SUM(R43:V43)-W43</f>
        <v>0</v>
      </c>
    </row>
    <row r="44" spans="1:24" ht="14.25" customHeight="1" x14ac:dyDescent="0.15">
      <c r="A44" s="196"/>
      <c r="B44" s="634" t="s">
        <v>263</v>
      </c>
      <c r="C44" s="635"/>
      <c r="D44" s="182">
        <f>D45+D48+D61+D66+D81+D86</f>
        <v>26490400</v>
      </c>
      <c r="E44" s="182">
        <f>E45+E48+E61+E66+E81+E86</f>
        <v>30561380</v>
      </c>
      <c r="F44" s="149">
        <f>E44-D44</f>
        <v>4070980</v>
      </c>
      <c r="G44" s="127"/>
      <c r="H44" s="248"/>
      <c r="I44" s="129"/>
      <c r="J44" s="129"/>
      <c r="K44" s="129"/>
      <c r="L44" s="129"/>
      <c r="M44" s="129"/>
      <c r="N44" s="129"/>
      <c r="O44" s="129"/>
      <c r="P44" s="129"/>
      <c r="Q44" s="130"/>
      <c r="R44" s="251"/>
      <c r="S44" s="170"/>
      <c r="T44" s="170"/>
      <c r="U44" s="170"/>
      <c r="V44" s="170"/>
      <c r="W44" s="275">
        <f t="shared" si="1"/>
        <v>0</v>
      </c>
      <c r="X44" s="29">
        <f>SUM(R44:V44)-W44</f>
        <v>0</v>
      </c>
    </row>
    <row r="45" spans="1:24" ht="14.25" customHeight="1" x14ac:dyDescent="0.15">
      <c r="A45" s="196"/>
      <c r="B45" s="179"/>
      <c r="C45" s="179" t="s">
        <v>339</v>
      </c>
      <c r="D45" s="200">
        <v>1000000</v>
      </c>
      <c r="E45" s="200">
        <f>Q45</f>
        <v>100000</v>
      </c>
      <c r="F45" s="134">
        <f>E45-D45</f>
        <v>-900000</v>
      </c>
      <c r="G45" s="147" t="s">
        <v>93</v>
      </c>
      <c r="H45" s="248"/>
      <c r="I45" s="129"/>
      <c r="J45" s="129"/>
      <c r="K45" s="129"/>
      <c r="L45" s="129"/>
      <c r="M45" s="129"/>
      <c r="N45" s="129"/>
      <c r="O45" s="129"/>
      <c r="P45" s="129"/>
      <c r="Q45" s="238">
        <f>SUM(Q46:Q46)</f>
        <v>100000</v>
      </c>
      <c r="R45" s="251"/>
      <c r="S45" s="170"/>
      <c r="T45" s="170"/>
      <c r="U45" s="170"/>
      <c r="V45" s="170"/>
      <c r="W45" s="275">
        <f t="shared" si="1"/>
        <v>0</v>
      </c>
      <c r="X45" s="29">
        <f>SUM(R45:V45)-W45</f>
        <v>0</v>
      </c>
    </row>
    <row r="46" spans="1:24" ht="14.25" customHeight="1" x14ac:dyDescent="0.15">
      <c r="A46" s="196"/>
      <c r="B46" s="179"/>
      <c r="C46" s="179"/>
      <c r="D46" s="180"/>
      <c r="E46" s="180"/>
      <c r="F46" s="134"/>
      <c r="G46" s="201" t="s">
        <v>205</v>
      </c>
      <c r="H46" s="193"/>
      <c r="I46" s="191"/>
      <c r="J46" s="192"/>
      <c r="K46" s="191"/>
      <c r="L46" s="191"/>
      <c r="M46" s="191"/>
      <c r="N46" s="191"/>
      <c r="O46" s="191"/>
      <c r="P46" s="191" t="s">
        <v>36</v>
      </c>
      <c r="Q46" s="258">
        <v>100000</v>
      </c>
      <c r="R46" s="251"/>
      <c r="S46" s="170">
        <f>Q46</f>
        <v>100000</v>
      </c>
      <c r="T46" s="170"/>
      <c r="U46" s="170"/>
      <c r="V46" s="202"/>
      <c r="W46" s="275">
        <f t="shared" si="1"/>
        <v>100000</v>
      </c>
      <c r="X46" s="29">
        <f>SUM(R46:V46)-W46</f>
        <v>0</v>
      </c>
    </row>
    <row r="47" spans="1:24" ht="14.25" customHeight="1" x14ac:dyDescent="0.15">
      <c r="A47" s="196"/>
      <c r="B47" s="179"/>
      <c r="C47" s="194"/>
      <c r="D47" s="182"/>
      <c r="E47" s="182"/>
      <c r="F47" s="149"/>
      <c r="G47" s="581" t="s">
        <v>160</v>
      </c>
      <c r="H47" s="582"/>
      <c r="I47" s="582"/>
      <c r="J47" s="582"/>
      <c r="K47" s="582"/>
      <c r="L47" s="582"/>
      <c r="M47" s="582"/>
      <c r="N47" s="582"/>
      <c r="O47" s="582"/>
      <c r="P47" s="582"/>
      <c r="Q47" s="583"/>
      <c r="R47" s="252"/>
      <c r="S47" s="170"/>
      <c r="T47" s="170"/>
      <c r="U47" s="170"/>
      <c r="V47" s="170"/>
      <c r="W47" s="275">
        <f t="shared" si="1"/>
        <v>0</v>
      </c>
      <c r="X47" s="29">
        <f>SUM(R47:V47)-W47</f>
        <v>0</v>
      </c>
    </row>
    <row r="48" spans="1:24" ht="13.5" customHeight="1" x14ac:dyDescent="0.15">
      <c r="A48" s="196"/>
      <c r="B48" s="179"/>
      <c r="C48" s="179" t="s">
        <v>124</v>
      </c>
      <c r="D48" s="180">
        <v>7742400</v>
      </c>
      <c r="E48" s="180">
        <f>Q48</f>
        <v>11005450</v>
      </c>
      <c r="F48" s="181">
        <f>E48-D48</f>
        <v>3263050</v>
      </c>
      <c r="G48" s="147" t="s">
        <v>287</v>
      </c>
      <c r="H48" s="248"/>
      <c r="I48" s="129"/>
      <c r="J48" s="129"/>
      <c r="K48" s="129"/>
      <c r="L48" s="129"/>
      <c r="M48" s="129"/>
      <c r="N48" s="129"/>
      <c r="O48" s="129"/>
      <c r="P48" s="129"/>
      <c r="Q48" s="238">
        <f>SUM(Q49:Q58)</f>
        <v>11005450</v>
      </c>
      <c r="R48" s="251"/>
      <c r="S48" s="170"/>
      <c r="T48" s="170"/>
      <c r="U48" s="170"/>
      <c r="V48" s="170"/>
      <c r="W48" s="275">
        <f t="shared" si="1"/>
        <v>0</v>
      </c>
      <c r="X48" s="29">
        <f>SUM(R48:V48)-W48</f>
        <v>0</v>
      </c>
    </row>
    <row r="49" spans="1:24" ht="13.5" customHeight="1" x14ac:dyDescent="0.15">
      <c r="A49" s="196"/>
      <c r="B49" s="179"/>
      <c r="C49" s="179"/>
      <c r="D49" s="180"/>
      <c r="E49" s="180"/>
      <c r="F49" s="134"/>
      <c r="G49" s="247" t="s">
        <v>153</v>
      </c>
      <c r="H49" s="248">
        <v>200000</v>
      </c>
      <c r="I49" s="129" t="s">
        <v>19</v>
      </c>
      <c r="J49" s="136" t="s">
        <v>21</v>
      </c>
      <c r="K49" s="129">
        <v>12</v>
      </c>
      <c r="L49" s="129" t="s">
        <v>35</v>
      </c>
      <c r="M49" s="129"/>
      <c r="N49" s="129"/>
      <c r="O49" s="129"/>
      <c r="P49" s="129" t="s">
        <v>36</v>
      </c>
      <c r="Q49" s="130">
        <f>H49*12</f>
        <v>2400000</v>
      </c>
      <c r="R49" s="251">
        <f>Q49</f>
        <v>2400000</v>
      </c>
      <c r="S49" s="170"/>
      <c r="T49" s="170"/>
      <c r="U49" s="170"/>
      <c r="V49" s="170"/>
      <c r="W49" s="275">
        <f t="shared" si="1"/>
        <v>2400000</v>
      </c>
      <c r="X49" s="29">
        <f>SUM(R49:V49)-W49</f>
        <v>0</v>
      </c>
    </row>
    <row r="50" spans="1:24" ht="13.5" customHeight="1" x14ac:dyDescent="0.15">
      <c r="A50" s="196"/>
      <c r="B50" s="179"/>
      <c r="C50" s="179"/>
      <c r="D50" s="180"/>
      <c r="E50" s="180"/>
      <c r="F50" s="134"/>
      <c r="G50" s="247" t="s">
        <v>267</v>
      </c>
      <c r="H50" s="166">
        <v>121000</v>
      </c>
      <c r="I50" s="129" t="s">
        <v>19</v>
      </c>
      <c r="J50" s="136" t="s">
        <v>21</v>
      </c>
      <c r="K50" s="129">
        <v>12</v>
      </c>
      <c r="L50" s="129" t="s">
        <v>35</v>
      </c>
      <c r="M50" s="136"/>
      <c r="N50" s="129"/>
      <c r="O50" s="129"/>
      <c r="P50" s="129" t="s">
        <v>36</v>
      </c>
      <c r="Q50" s="130">
        <f t="shared" ref="Q50:Q55" si="4">H50*K50</f>
        <v>1452000</v>
      </c>
      <c r="R50" s="251"/>
      <c r="S50" s="170">
        <f>Q50</f>
        <v>1452000</v>
      </c>
      <c r="T50" s="170"/>
      <c r="U50" s="170"/>
      <c r="V50" s="170"/>
      <c r="W50" s="275">
        <f t="shared" si="1"/>
        <v>1452000</v>
      </c>
      <c r="X50" s="29">
        <f>SUM(R50:V50)-W50</f>
        <v>0</v>
      </c>
    </row>
    <row r="51" spans="1:24" ht="13.5" customHeight="1" x14ac:dyDescent="0.15">
      <c r="A51" s="196"/>
      <c r="B51" s="179"/>
      <c r="C51" s="179"/>
      <c r="D51" s="180"/>
      <c r="E51" s="180"/>
      <c r="F51" s="134"/>
      <c r="G51" s="247" t="s">
        <v>268</v>
      </c>
      <c r="H51" s="166">
        <v>55900</v>
      </c>
      <c r="I51" s="129" t="s">
        <v>19</v>
      </c>
      <c r="J51" s="136" t="s">
        <v>21</v>
      </c>
      <c r="K51" s="129">
        <v>12</v>
      </c>
      <c r="L51" s="129" t="s">
        <v>35</v>
      </c>
      <c r="M51" s="136"/>
      <c r="N51" s="129"/>
      <c r="O51" s="129"/>
      <c r="P51" s="129" t="s">
        <v>36</v>
      </c>
      <c r="Q51" s="130">
        <f t="shared" si="4"/>
        <v>670800</v>
      </c>
      <c r="R51" s="251"/>
      <c r="S51" s="170">
        <f>Q51</f>
        <v>670800</v>
      </c>
      <c r="T51" s="170"/>
      <c r="U51" s="170"/>
      <c r="V51" s="170"/>
      <c r="W51" s="275">
        <f t="shared" si="1"/>
        <v>670800</v>
      </c>
      <c r="X51" s="29">
        <f>SUM(R51:V51)-W51</f>
        <v>0</v>
      </c>
    </row>
    <row r="52" spans="1:24" ht="13.5" customHeight="1" x14ac:dyDescent="0.15">
      <c r="A52" s="196"/>
      <c r="B52" s="179"/>
      <c r="C52" s="179"/>
      <c r="D52" s="180"/>
      <c r="E52" s="180"/>
      <c r="F52" s="134"/>
      <c r="G52" s="247" t="s">
        <v>293</v>
      </c>
      <c r="H52" s="166">
        <v>82000</v>
      </c>
      <c r="I52" s="129" t="s">
        <v>19</v>
      </c>
      <c r="J52" s="136" t="s">
        <v>21</v>
      </c>
      <c r="K52" s="129">
        <v>12</v>
      </c>
      <c r="L52" s="129" t="s">
        <v>35</v>
      </c>
      <c r="M52" s="136"/>
      <c r="N52" s="129"/>
      <c r="O52" s="129"/>
      <c r="P52" s="129" t="s">
        <v>36</v>
      </c>
      <c r="Q52" s="130">
        <f t="shared" si="4"/>
        <v>984000</v>
      </c>
      <c r="R52" s="251"/>
      <c r="S52" s="170">
        <f>Q52</f>
        <v>984000</v>
      </c>
      <c r="T52" s="170"/>
      <c r="U52" s="170"/>
      <c r="V52" s="170"/>
      <c r="W52" s="275">
        <f t="shared" si="1"/>
        <v>984000</v>
      </c>
      <c r="X52" s="29">
        <f>SUM(R52:V52)-W52</f>
        <v>0</v>
      </c>
    </row>
    <row r="53" spans="1:24" ht="13.5" customHeight="1" x14ac:dyDescent="0.15">
      <c r="A53" s="196"/>
      <c r="B53" s="179"/>
      <c r="C53" s="179"/>
      <c r="D53" s="180"/>
      <c r="E53" s="180"/>
      <c r="F53" s="134"/>
      <c r="G53" s="247" t="s">
        <v>304</v>
      </c>
      <c r="H53" s="242">
        <v>300000</v>
      </c>
      <c r="I53" s="243" t="s">
        <v>19</v>
      </c>
      <c r="J53" s="244" t="s">
        <v>21</v>
      </c>
      <c r="K53" s="243">
        <v>1</v>
      </c>
      <c r="L53" s="243" t="s">
        <v>37</v>
      </c>
      <c r="M53" s="243"/>
      <c r="N53" s="243"/>
      <c r="O53" s="243"/>
      <c r="P53" s="243" t="s">
        <v>36</v>
      </c>
      <c r="Q53" s="130">
        <f t="shared" si="4"/>
        <v>300000</v>
      </c>
      <c r="R53" s="251">
        <f>Q53</f>
        <v>300000</v>
      </c>
      <c r="S53" s="170"/>
      <c r="T53" s="170"/>
      <c r="U53" s="170"/>
      <c r="V53" s="170"/>
      <c r="W53" s="275">
        <f t="shared" si="1"/>
        <v>300000</v>
      </c>
      <c r="X53" s="29">
        <f>SUM(R53:V53)-W53</f>
        <v>0</v>
      </c>
    </row>
    <row r="54" spans="1:24" ht="13.5" customHeight="1" x14ac:dyDescent="0.15">
      <c r="A54" s="196"/>
      <c r="B54" s="179"/>
      <c r="C54" s="179"/>
      <c r="D54" s="180"/>
      <c r="E54" s="180"/>
      <c r="F54" s="134"/>
      <c r="G54" s="531" t="s">
        <v>354</v>
      </c>
      <c r="H54" s="242">
        <v>280000</v>
      </c>
      <c r="I54" s="243" t="s">
        <v>19</v>
      </c>
      <c r="J54" s="244" t="s">
        <v>47</v>
      </c>
      <c r="K54" s="243">
        <v>1</v>
      </c>
      <c r="L54" s="243" t="s">
        <v>37</v>
      </c>
      <c r="M54" s="243"/>
      <c r="N54" s="243"/>
      <c r="O54" s="243"/>
      <c r="P54" s="243" t="s">
        <v>36</v>
      </c>
      <c r="Q54" s="130">
        <f>H54*K54</f>
        <v>280000</v>
      </c>
      <c r="R54" s="251">
        <f>Q54</f>
        <v>280000</v>
      </c>
      <c r="S54" s="170"/>
      <c r="T54" s="170"/>
      <c r="U54" s="170"/>
      <c r="V54" s="170"/>
      <c r="W54" s="275">
        <f t="shared" si="1"/>
        <v>280000</v>
      </c>
      <c r="X54" s="29"/>
    </row>
    <row r="55" spans="1:24" ht="13.5" customHeight="1" x14ac:dyDescent="0.15">
      <c r="A55" s="196"/>
      <c r="B55" s="179"/>
      <c r="C55" s="179"/>
      <c r="D55" s="180"/>
      <c r="E55" s="180"/>
      <c r="F55" s="134"/>
      <c r="G55" s="271" t="s">
        <v>294</v>
      </c>
      <c r="H55" s="242">
        <v>165000</v>
      </c>
      <c r="I55" s="243" t="s">
        <v>19</v>
      </c>
      <c r="J55" s="244" t="s">
        <v>21</v>
      </c>
      <c r="K55" s="243">
        <v>5</v>
      </c>
      <c r="L55" s="243" t="s">
        <v>37</v>
      </c>
      <c r="M55" s="243"/>
      <c r="N55" s="243"/>
      <c r="O55" s="243"/>
      <c r="P55" s="243" t="s">
        <v>36</v>
      </c>
      <c r="Q55" s="130">
        <f t="shared" si="4"/>
        <v>825000</v>
      </c>
      <c r="R55" s="251"/>
      <c r="S55" s="170">
        <f>Q55</f>
        <v>825000</v>
      </c>
      <c r="T55" s="170"/>
      <c r="U55" s="170"/>
      <c r="V55" s="170"/>
      <c r="W55" s="275">
        <f t="shared" si="1"/>
        <v>825000</v>
      </c>
      <c r="X55" s="29">
        <f>SUM(R55:V55)-W55</f>
        <v>0</v>
      </c>
    </row>
    <row r="56" spans="1:24" ht="13.5" customHeight="1" x14ac:dyDescent="0.15">
      <c r="A56" s="196"/>
      <c r="B56" s="179"/>
      <c r="C56" s="179"/>
      <c r="D56" s="180"/>
      <c r="E56" s="180"/>
      <c r="F56" s="134"/>
      <c r="G56" s="247" t="s">
        <v>356</v>
      </c>
      <c r="H56" s="248">
        <v>300000</v>
      </c>
      <c r="I56" s="129" t="s">
        <v>19</v>
      </c>
      <c r="J56" s="136" t="s">
        <v>21</v>
      </c>
      <c r="K56" s="129">
        <v>3</v>
      </c>
      <c r="L56" s="129" t="s">
        <v>37</v>
      </c>
      <c r="M56" s="129"/>
      <c r="N56" s="129"/>
      <c r="O56" s="129"/>
      <c r="P56" s="129" t="s">
        <v>36</v>
      </c>
      <c r="Q56" s="130">
        <f t="shared" ref="Q56:Q57" si="5">H56*K56</f>
        <v>900000</v>
      </c>
      <c r="R56" s="251"/>
      <c r="S56" s="170">
        <f>Q56</f>
        <v>900000</v>
      </c>
      <c r="T56" s="170"/>
      <c r="U56" s="170"/>
      <c r="V56" s="170"/>
      <c r="W56" s="275">
        <f t="shared" si="1"/>
        <v>900000</v>
      </c>
      <c r="X56" s="29">
        <f>SUM(R56:V56)-W56</f>
        <v>0</v>
      </c>
    </row>
    <row r="57" spans="1:24" ht="13.5" customHeight="1" x14ac:dyDescent="0.15">
      <c r="A57" s="196"/>
      <c r="B57" s="179"/>
      <c r="C57" s="179"/>
      <c r="D57" s="180"/>
      <c r="E57" s="180"/>
      <c r="F57" s="134"/>
      <c r="G57" s="247" t="s">
        <v>199</v>
      </c>
      <c r="H57" s="248">
        <v>50000</v>
      </c>
      <c r="I57" s="129" t="s">
        <v>19</v>
      </c>
      <c r="J57" s="136" t="s">
        <v>21</v>
      </c>
      <c r="K57" s="129">
        <v>4</v>
      </c>
      <c r="L57" s="129" t="s">
        <v>37</v>
      </c>
      <c r="M57" s="129"/>
      <c r="N57" s="129"/>
      <c r="O57" s="129"/>
      <c r="P57" s="129" t="s">
        <v>36</v>
      </c>
      <c r="Q57" s="130">
        <f t="shared" si="5"/>
        <v>200000</v>
      </c>
      <c r="R57" s="251"/>
      <c r="S57" s="170">
        <f>Q57</f>
        <v>200000</v>
      </c>
      <c r="T57" s="170"/>
      <c r="U57" s="170"/>
      <c r="V57" s="170"/>
      <c r="W57" s="275">
        <f t="shared" si="1"/>
        <v>200000</v>
      </c>
      <c r="X57" s="29">
        <f>SUM(R57:V57)-W57</f>
        <v>0</v>
      </c>
    </row>
    <row r="58" spans="1:24" ht="13.5" customHeight="1" x14ac:dyDescent="0.15">
      <c r="A58" s="196"/>
      <c r="B58" s="179"/>
      <c r="C58" s="179"/>
      <c r="D58" s="180"/>
      <c r="E58" s="180"/>
      <c r="F58" s="134"/>
      <c r="G58" s="531" t="s">
        <v>170</v>
      </c>
      <c r="H58" s="248" t="s">
        <v>48</v>
      </c>
      <c r="I58" s="129"/>
      <c r="J58" s="136"/>
      <c r="K58" s="129"/>
      <c r="L58" s="129"/>
      <c r="M58" s="129"/>
      <c r="N58" s="129"/>
      <c r="O58" s="129"/>
      <c r="P58" s="129"/>
      <c r="Q58" s="130">
        <v>2993650</v>
      </c>
      <c r="R58" s="251">
        <v>500000</v>
      </c>
      <c r="S58" s="170">
        <v>2450000</v>
      </c>
      <c r="T58" s="170"/>
      <c r="U58" s="170"/>
      <c r="V58" s="170">
        <v>43650</v>
      </c>
      <c r="W58" s="275">
        <f t="shared" si="1"/>
        <v>2993650</v>
      </c>
      <c r="X58" s="29">
        <f>SUM(R58:V58)-W58</f>
        <v>0</v>
      </c>
    </row>
    <row r="59" spans="1:24" ht="13.5" customHeight="1" x14ac:dyDescent="0.15">
      <c r="A59" s="196"/>
      <c r="B59" s="179"/>
      <c r="C59" s="179"/>
      <c r="D59" s="180"/>
      <c r="E59" s="180"/>
      <c r="F59" s="134"/>
      <c r="G59" s="509"/>
      <c r="H59" s="510"/>
      <c r="I59" s="129"/>
      <c r="J59" s="136"/>
      <c r="K59" s="129"/>
      <c r="L59" s="129"/>
      <c r="M59" s="129"/>
      <c r="N59" s="129"/>
      <c r="O59" s="129"/>
      <c r="P59" s="129"/>
      <c r="Q59" s="130"/>
      <c r="R59" s="251"/>
      <c r="S59" s="170"/>
      <c r="T59" s="170"/>
      <c r="U59" s="170"/>
      <c r="V59" s="170"/>
      <c r="W59" s="275">
        <f t="shared" si="1"/>
        <v>0</v>
      </c>
      <c r="X59" s="29"/>
    </row>
    <row r="60" spans="1:24" ht="13.5" customHeight="1" x14ac:dyDescent="0.15">
      <c r="A60" s="196"/>
      <c r="B60" s="179"/>
      <c r="C60" s="194"/>
      <c r="D60" s="182"/>
      <c r="E60" s="182"/>
      <c r="F60" s="149"/>
      <c r="G60" s="581" t="s">
        <v>72</v>
      </c>
      <c r="H60" s="582"/>
      <c r="I60" s="582"/>
      <c r="J60" s="582"/>
      <c r="K60" s="582"/>
      <c r="L60" s="582"/>
      <c r="M60" s="582"/>
      <c r="N60" s="582"/>
      <c r="O60" s="582"/>
      <c r="P60" s="582"/>
      <c r="Q60" s="583"/>
      <c r="R60" s="251"/>
      <c r="S60" s="170"/>
      <c r="T60" s="170"/>
      <c r="U60" s="170"/>
      <c r="V60" s="170"/>
      <c r="W60" s="275">
        <f t="shared" si="1"/>
        <v>0</v>
      </c>
      <c r="X60" s="29">
        <f>SUM(R60:V60)-W60</f>
        <v>0</v>
      </c>
    </row>
    <row r="61" spans="1:24" ht="13.5" customHeight="1" x14ac:dyDescent="0.15">
      <c r="A61" s="196"/>
      <c r="B61" s="179"/>
      <c r="C61" s="179" t="s">
        <v>121</v>
      </c>
      <c r="D61" s="180">
        <v>6585000</v>
      </c>
      <c r="E61" s="180">
        <f>Q61</f>
        <v>7185000</v>
      </c>
      <c r="F61" s="134">
        <f>E61-D61</f>
        <v>600000</v>
      </c>
      <c r="G61" s="147" t="s">
        <v>278</v>
      </c>
      <c r="H61" s="203"/>
      <c r="I61" s="204"/>
      <c r="J61" s="204"/>
      <c r="K61" s="204"/>
      <c r="L61" s="204"/>
      <c r="M61" s="204"/>
      <c r="N61" s="204"/>
      <c r="O61" s="204"/>
      <c r="P61" s="204"/>
      <c r="Q61" s="238">
        <f>SUM(Q62:Q64)</f>
        <v>7185000</v>
      </c>
      <c r="R61" s="251"/>
      <c r="S61" s="170"/>
      <c r="T61" s="170"/>
      <c r="U61" s="170"/>
      <c r="V61" s="170"/>
      <c r="W61" s="275">
        <f t="shared" si="1"/>
        <v>0</v>
      </c>
      <c r="X61" s="29">
        <f>SUM(R61:V61)-W61</f>
        <v>0</v>
      </c>
    </row>
    <row r="62" spans="1:24" ht="13.5" customHeight="1" x14ac:dyDescent="0.15">
      <c r="A62" s="196"/>
      <c r="B62" s="179"/>
      <c r="C62" s="179"/>
      <c r="D62" s="180"/>
      <c r="E62" s="180"/>
      <c r="F62" s="134"/>
      <c r="G62" s="201" t="s">
        <v>169</v>
      </c>
      <c r="H62" s="138">
        <v>15000</v>
      </c>
      <c r="I62" s="129" t="s">
        <v>19</v>
      </c>
      <c r="J62" s="136" t="s">
        <v>21</v>
      </c>
      <c r="K62" s="129">
        <v>3</v>
      </c>
      <c r="L62" s="129" t="s">
        <v>35</v>
      </c>
      <c r="M62" s="129"/>
      <c r="N62" s="129"/>
      <c r="O62" s="129"/>
      <c r="P62" s="129" t="s">
        <v>36</v>
      </c>
      <c r="Q62" s="259">
        <f>H62*K62</f>
        <v>45000</v>
      </c>
      <c r="R62" s="251">
        <v>45000</v>
      </c>
      <c r="S62" s="433"/>
      <c r="T62" s="170"/>
      <c r="U62" s="170"/>
      <c r="V62" s="170"/>
      <c r="W62" s="275">
        <f t="shared" si="1"/>
        <v>45000</v>
      </c>
      <c r="X62" s="29">
        <f>SUM(R62:V62)-W62</f>
        <v>0</v>
      </c>
    </row>
    <row r="63" spans="1:24" ht="13.5" customHeight="1" x14ac:dyDescent="0.15">
      <c r="A63" s="196"/>
      <c r="B63" s="179"/>
      <c r="C63" s="179"/>
      <c r="D63" s="180"/>
      <c r="E63" s="180"/>
      <c r="F63" s="134"/>
      <c r="G63" s="201" t="s">
        <v>284</v>
      </c>
      <c r="H63" s="138">
        <v>500000</v>
      </c>
      <c r="I63" s="129" t="s">
        <v>19</v>
      </c>
      <c r="J63" s="136" t="s">
        <v>21</v>
      </c>
      <c r="K63" s="129">
        <v>12</v>
      </c>
      <c r="L63" s="129" t="s">
        <v>35</v>
      </c>
      <c r="M63" s="204"/>
      <c r="N63" s="204"/>
      <c r="O63" s="204"/>
      <c r="P63" s="129" t="s">
        <v>36</v>
      </c>
      <c r="Q63" s="259">
        <f>H63*K63</f>
        <v>6000000</v>
      </c>
      <c r="R63" s="251">
        <v>5290860</v>
      </c>
      <c r="S63" s="170">
        <v>9140</v>
      </c>
      <c r="T63" s="170"/>
      <c r="U63" s="170"/>
      <c r="V63" s="170">
        <v>700000</v>
      </c>
      <c r="W63" s="275">
        <f t="shared" si="1"/>
        <v>6000000</v>
      </c>
      <c r="X63" s="29">
        <f>SUM(R63:V63)-W63</f>
        <v>0</v>
      </c>
    </row>
    <row r="64" spans="1:24" ht="13.5" customHeight="1" x14ac:dyDescent="0.15">
      <c r="A64" s="196"/>
      <c r="B64" s="179"/>
      <c r="C64" s="179"/>
      <c r="D64" s="180"/>
      <c r="E64" s="180"/>
      <c r="F64" s="134"/>
      <c r="G64" s="201" t="s">
        <v>143</v>
      </c>
      <c r="H64" s="138">
        <v>95000</v>
      </c>
      <c r="I64" s="129" t="s">
        <v>19</v>
      </c>
      <c r="J64" s="136" t="s">
        <v>21</v>
      </c>
      <c r="K64" s="129">
        <v>12</v>
      </c>
      <c r="L64" s="129" t="s">
        <v>35</v>
      </c>
      <c r="M64" s="204"/>
      <c r="N64" s="204"/>
      <c r="O64" s="204"/>
      <c r="P64" s="129" t="s">
        <v>36</v>
      </c>
      <c r="Q64" s="259">
        <f>H64*K64</f>
        <v>1140000</v>
      </c>
      <c r="R64" s="251">
        <f>Q64</f>
        <v>1140000</v>
      </c>
      <c r="S64" s="170"/>
      <c r="T64" s="170"/>
      <c r="U64" s="170"/>
      <c r="V64" s="170"/>
      <c r="W64" s="275">
        <f t="shared" si="1"/>
        <v>1140000</v>
      </c>
      <c r="X64" s="29">
        <f>SUM(R64:V64)-W64</f>
        <v>0</v>
      </c>
    </row>
    <row r="65" spans="1:24" ht="13.5" customHeight="1" x14ac:dyDescent="0.15">
      <c r="A65" s="196"/>
      <c r="B65" s="179"/>
      <c r="C65" s="194"/>
      <c r="D65" s="182"/>
      <c r="E65" s="182"/>
      <c r="F65" s="149"/>
      <c r="G65" s="581" t="s">
        <v>6</v>
      </c>
      <c r="H65" s="582"/>
      <c r="I65" s="582"/>
      <c r="J65" s="582"/>
      <c r="K65" s="582"/>
      <c r="L65" s="582"/>
      <c r="M65" s="582"/>
      <c r="N65" s="582"/>
      <c r="O65" s="582"/>
      <c r="P65" s="582"/>
      <c r="Q65" s="583"/>
      <c r="R65" s="251"/>
      <c r="S65" s="170"/>
      <c r="T65" s="170"/>
      <c r="U65" s="170"/>
      <c r="V65" s="170"/>
      <c r="W65" s="275">
        <f t="shared" si="1"/>
        <v>0</v>
      </c>
      <c r="X65" s="29">
        <f>SUM(R65:V65)-W65</f>
        <v>0</v>
      </c>
    </row>
    <row r="66" spans="1:24" ht="15" customHeight="1" x14ac:dyDescent="0.15">
      <c r="A66" s="196"/>
      <c r="B66" s="179"/>
      <c r="C66" s="179" t="s">
        <v>115</v>
      </c>
      <c r="D66" s="180">
        <v>4215000</v>
      </c>
      <c r="E66" s="180">
        <f>Q66</f>
        <v>3914970</v>
      </c>
      <c r="F66" s="134">
        <f>E66-D66</f>
        <v>-300030</v>
      </c>
      <c r="G66" s="147" t="s">
        <v>277</v>
      </c>
      <c r="H66" s="203"/>
      <c r="I66" s="204"/>
      <c r="J66" s="204"/>
      <c r="K66" s="204"/>
      <c r="L66" s="204"/>
      <c r="M66" s="204"/>
      <c r="N66" s="204"/>
      <c r="O66" s="204"/>
      <c r="P66" s="204"/>
      <c r="Q66" s="238">
        <f>SUM(Q67:Q79)</f>
        <v>3914970</v>
      </c>
      <c r="R66" s="251"/>
      <c r="S66" s="170"/>
      <c r="T66" s="170"/>
      <c r="U66" s="170"/>
      <c r="V66" s="170"/>
      <c r="W66" s="275">
        <f t="shared" si="1"/>
        <v>0</v>
      </c>
      <c r="X66" s="29">
        <f>SUM(R66:V66)-W66</f>
        <v>0</v>
      </c>
    </row>
    <row r="67" spans="1:24" ht="15" customHeight="1" x14ac:dyDescent="0.15">
      <c r="A67" s="196"/>
      <c r="B67" s="179"/>
      <c r="C67" s="179"/>
      <c r="D67" s="180"/>
      <c r="E67" s="180"/>
      <c r="F67" s="134"/>
      <c r="G67" s="205" t="s">
        <v>235</v>
      </c>
      <c r="H67" s="248">
        <v>50000</v>
      </c>
      <c r="I67" s="129" t="s">
        <v>19</v>
      </c>
      <c r="J67" s="136" t="s">
        <v>21</v>
      </c>
      <c r="K67" s="206">
        <v>3</v>
      </c>
      <c r="L67" s="206" t="s">
        <v>40</v>
      </c>
      <c r="M67" s="206"/>
      <c r="N67" s="206"/>
      <c r="O67" s="206"/>
      <c r="P67" s="129" t="s">
        <v>36</v>
      </c>
      <c r="Q67" s="260">
        <f>H67*K67</f>
        <v>150000</v>
      </c>
      <c r="R67" s="251"/>
      <c r="S67" s="170">
        <f>Q67</f>
        <v>150000</v>
      </c>
      <c r="T67" s="170"/>
      <c r="U67" s="170"/>
      <c r="V67" s="170"/>
      <c r="W67" s="275">
        <f t="shared" si="1"/>
        <v>150000</v>
      </c>
      <c r="X67" s="29">
        <f>SUM(R67:V67)-W67</f>
        <v>0</v>
      </c>
    </row>
    <row r="68" spans="1:24" ht="15" customHeight="1" x14ac:dyDescent="0.15">
      <c r="A68" s="196"/>
      <c r="B68" s="179"/>
      <c r="C68" s="179"/>
      <c r="D68" s="180"/>
      <c r="E68" s="180"/>
      <c r="F68" s="134"/>
      <c r="G68" s="205" t="s">
        <v>236</v>
      </c>
      <c r="H68" s="536">
        <v>50000</v>
      </c>
      <c r="I68" s="129" t="s">
        <v>19</v>
      </c>
      <c r="J68" s="136" t="s">
        <v>47</v>
      </c>
      <c r="K68" s="206">
        <v>3</v>
      </c>
      <c r="L68" s="206" t="s">
        <v>40</v>
      </c>
      <c r="M68" s="206"/>
      <c r="N68" s="206"/>
      <c r="O68" s="206"/>
      <c r="P68" s="129" t="s">
        <v>36</v>
      </c>
      <c r="Q68" s="260">
        <f>H68*K68</f>
        <v>150000</v>
      </c>
      <c r="R68" s="251">
        <v>150000</v>
      </c>
      <c r="S68" s="170"/>
      <c r="T68" s="170"/>
      <c r="U68" s="170"/>
      <c r="V68" s="170"/>
      <c r="W68" s="275">
        <f t="shared" si="1"/>
        <v>150000</v>
      </c>
      <c r="X68" s="29"/>
    </row>
    <row r="69" spans="1:24" ht="15" customHeight="1" x14ac:dyDescent="0.15">
      <c r="A69" s="196"/>
      <c r="B69" s="179"/>
      <c r="C69" s="179"/>
      <c r="D69" s="180"/>
      <c r="E69" s="180"/>
      <c r="F69" s="134"/>
      <c r="G69" s="205" t="s">
        <v>86</v>
      </c>
      <c r="H69" s="279">
        <v>91280</v>
      </c>
      <c r="I69" s="280" t="s">
        <v>19</v>
      </c>
      <c r="J69" s="281" t="s">
        <v>21</v>
      </c>
      <c r="K69" s="282">
        <v>1</v>
      </c>
      <c r="L69" s="282" t="s">
        <v>37</v>
      </c>
      <c r="M69" s="282"/>
      <c r="N69" s="282"/>
      <c r="O69" s="283"/>
      <c r="P69" s="280" t="s">
        <v>36</v>
      </c>
      <c r="Q69" s="284">
        <f t="shared" ref="Q69:Q76" si="6">H69*K69</f>
        <v>91280</v>
      </c>
      <c r="R69" s="285">
        <f t="shared" ref="R69:R76" si="7">Q69</f>
        <v>91280</v>
      </c>
      <c r="S69" s="268"/>
      <c r="T69" s="268"/>
      <c r="U69" s="268"/>
      <c r="V69" s="268"/>
      <c r="W69" s="275">
        <f t="shared" si="1"/>
        <v>91280</v>
      </c>
      <c r="X69" s="29">
        <f>SUM(R69:V69)-W69</f>
        <v>0</v>
      </c>
    </row>
    <row r="70" spans="1:24" ht="15" customHeight="1" x14ac:dyDescent="0.15">
      <c r="A70" s="196"/>
      <c r="B70" s="179"/>
      <c r="C70" s="179"/>
      <c r="D70" s="180"/>
      <c r="E70" s="180"/>
      <c r="F70" s="134"/>
      <c r="G70" s="208" t="s">
        <v>95</v>
      </c>
      <c r="H70" s="279">
        <v>260000</v>
      </c>
      <c r="I70" s="280" t="s">
        <v>19</v>
      </c>
      <c r="J70" s="281" t="s">
        <v>21</v>
      </c>
      <c r="K70" s="282">
        <v>1</v>
      </c>
      <c r="L70" s="282" t="s">
        <v>37</v>
      </c>
      <c r="M70" s="281"/>
      <c r="N70" s="282"/>
      <c r="O70" s="282"/>
      <c r="P70" s="280" t="s">
        <v>36</v>
      </c>
      <c r="Q70" s="284">
        <f t="shared" si="6"/>
        <v>260000</v>
      </c>
      <c r="R70" s="285">
        <f t="shared" si="7"/>
        <v>260000</v>
      </c>
      <c r="S70" s="268"/>
      <c r="T70" s="268"/>
      <c r="U70" s="268"/>
      <c r="V70" s="268"/>
      <c r="W70" s="275">
        <f t="shared" si="1"/>
        <v>260000</v>
      </c>
      <c r="X70" s="29">
        <f>SUM(R70:V70)-W70</f>
        <v>0</v>
      </c>
    </row>
    <row r="71" spans="1:24" ht="15" customHeight="1" x14ac:dyDescent="0.15">
      <c r="A71" s="196"/>
      <c r="B71" s="179"/>
      <c r="C71" s="179"/>
      <c r="D71" s="180"/>
      <c r="E71" s="180"/>
      <c r="F71" s="134"/>
      <c r="G71" s="208" t="s">
        <v>103</v>
      </c>
      <c r="H71" s="138">
        <v>562870</v>
      </c>
      <c r="I71" s="191" t="s">
        <v>19</v>
      </c>
      <c r="J71" s="192" t="s">
        <v>21</v>
      </c>
      <c r="K71" s="209">
        <v>1</v>
      </c>
      <c r="L71" s="209" t="s">
        <v>11</v>
      </c>
      <c r="M71" s="192"/>
      <c r="N71" s="209"/>
      <c r="O71" s="209"/>
      <c r="P71" s="191" t="s">
        <v>36</v>
      </c>
      <c r="Q71" s="260">
        <f t="shared" si="6"/>
        <v>562870</v>
      </c>
      <c r="R71" s="251">
        <f t="shared" si="7"/>
        <v>562870</v>
      </c>
      <c r="S71" s="170"/>
      <c r="T71" s="170"/>
      <c r="U71" s="170"/>
      <c r="V71" s="170"/>
      <c r="W71" s="275">
        <f t="shared" ref="W71:W135" si="8">SUM(R71:V71)</f>
        <v>562870</v>
      </c>
      <c r="X71" s="29">
        <f>SUM(R71:V71)-W71</f>
        <v>0</v>
      </c>
    </row>
    <row r="72" spans="1:24" ht="15" customHeight="1" x14ac:dyDescent="0.15">
      <c r="A72" s="196"/>
      <c r="B72" s="179"/>
      <c r="C72" s="179"/>
      <c r="D72" s="180"/>
      <c r="E72" s="180"/>
      <c r="F72" s="134"/>
      <c r="G72" s="208" t="s">
        <v>204</v>
      </c>
      <c r="H72" s="138">
        <v>849120</v>
      </c>
      <c r="I72" s="191" t="s">
        <v>19</v>
      </c>
      <c r="J72" s="192" t="s">
        <v>21</v>
      </c>
      <c r="K72" s="209">
        <v>1</v>
      </c>
      <c r="L72" s="209" t="s">
        <v>11</v>
      </c>
      <c r="M72" s="192"/>
      <c r="N72" s="209"/>
      <c r="O72" s="209"/>
      <c r="P72" s="191" t="s">
        <v>36</v>
      </c>
      <c r="Q72" s="260">
        <f>H72*K72</f>
        <v>849120</v>
      </c>
      <c r="R72" s="251">
        <f t="shared" si="7"/>
        <v>849120</v>
      </c>
      <c r="S72" s="170"/>
      <c r="T72" s="170"/>
      <c r="U72" s="170"/>
      <c r="V72" s="170"/>
      <c r="W72" s="275">
        <f t="shared" si="8"/>
        <v>849120</v>
      </c>
      <c r="X72" s="29">
        <f>SUM(R72:V72)-W72</f>
        <v>0</v>
      </c>
    </row>
    <row r="73" spans="1:24" ht="15" customHeight="1" x14ac:dyDescent="0.15">
      <c r="A73" s="196"/>
      <c r="B73" s="179"/>
      <c r="C73" s="179"/>
      <c r="D73" s="180"/>
      <c r="E73" s="180"/>
      <c r="F73" s="134"/>
      <c r="G73" s="208" t="s">
        <v>206</v>
      </c>
      <c r="H73" s="138">
        <v>153800</v>
      </c>
      <c r="I73" s="191" t="s">
        <v>19</v>
      </c>
      <c r="J73" s="192" t="s">
        <v>47</v>
      </c>
      <c r="K73" s="209">
        <v>1</v>
      </c>
      <c r="L73" s="209" t="s">
        <v>37</v>
      </c>
      <c r="M73" s="192"/>
      <c r="N73" s="209"/>
      <c r="O73" s="209"/>
      <c r="P73" s="191"/>
      <c r="Q73" s="260">
        <f t="shared" si="6"/>
        <v>153800</v>
      </c>
      <c r="R73" s="251">
        <f t="shared" si="7"/>
        <v>153800</v>
      </c>
      <c r="S73" s="170"/>
      <c r="T73" s="170"/>
      <c r="U73" s="170"/>
      <c r="V73" s="170"/>
      <c r="W73" s="275">
        <f t="shared" si="8"/>
        <v>153800</v>
      </c>
      <c r="X73" s="29">
        <f>SUM(R73:V73)-W73</f>
        <v>0</v>
      </c>
    </row>
    <row r="74" spans="1:24" ht="15" customHeight="1" x14ac:dyDescent="0.15">
      <c r="A74" s="196"/>
      <c r="B74" s="179"/>
      <c r="C74" s="179"/>
      <c r="D74" s="180"/>
      <c r="E74" s="180"/>
      <c r="F74" s="134"/>
      <c r="G74" s="208" t="s">
        <v>102</v>
      </c>
      <c r="H74" s="138">
        <v>223800</v>
      </c>
      <c r="I74" s="191" t="s">
        <v>19</v>
      </c>
      <c r="J74" s="192" t="s">
        <v>47</v>
      </c>
      <c r="K74" s="209">
        <v>1</v>
      </c>
      <c r="L74" s="209" t="s">
        <v>37</v>
      </c>
      <c r="M74" s="192"/>
      <c r="N74" s="209"/>
      <c r="O74" s="209"/>
      <c r="P74" s="191"/>
      <c r="Q74" s="260">
        <f t="shared" si="6"/>
        <v>223800</v>
      </c>
      <c r="R74" s="251">
        <f t="shared" si="7"/>
        <v>223800</v>
      </c>
      <c r="S74" s="170"/>
      <c r="T74" s="170"/>
      <c r="U74" s="170"/>
      <c r="V74" s="170"/>
      <c r="W74" s="275">
        <f t="shared" si="8"/>
        <v>223800</v>
      </c>
      <c r="X74" s="29">
        <f>SUM(R74:V74)-W74</f>
        <v>0</v>
      </c>
    </row>
    <row r="75" spans="1:24" ht="15" customHeight="1" x14ac:dyDescent="0.15">
      <c r="A75" s="196"/>
      <c r="B75" s="179"/>
      <c r="C75" s="179"/>
      <c r="D75" s="180"/>
      <c r="E75" s="180"/>
      <c r="F75" s="134"/>
      <c r="G75" s="208" t="s">
        <v>305</v>
      </c>
      <c r="H75" s="138">
        <v>64100</v>
      </c>
      <c r="I75" s="191" t="s">
        <v>19</v>
      </c>
      <c r="J75" s="192" t="s">
        <v>47</v>
      </c>
      <c r="K75" s="209">
        <v>1</v>
      </c>
      <c r="L75" s="209" t="s">
        <v>37</v>
      </c>
      <c r="M75" s="192"/>
      <c r="N75" s="209"/>
      <c r="O75" s="209"/>
      <c r="P75" s="191"/>
      <c r="Q75" s="260">
        <f t="shared" si="6"/>
        <v>64100</v>
      </c>
      <c r="R75" s="251">
        <f t="shared" si="7"/>
        <v>64100</v>
      </c>
      <c r="S75" s="170"/>
      <c r="T75" s="170"/>
      <c r="U75" s="170"/>
      <c r="V75" s="170"/>
      <c r="W75" s="275">
        <f t="shared" si="8"/>
        <v>64100</v>
      </c>
      <c r="X75" s="29">
        <f>SUM(R75:V75)-W75</f>
        <v>0</v>
      </c>
    </row>
    <row r="76" spans="1:24" ht="15" customHeight="1" x14ac:dyDescent="0.15">
      <c r="A76" s="196"/>
      <c r="B76" s="179"/>
      <c r="C76" s="179"/>
      <c r="D76" s="180"/>
      <c r="E76" s="180"/>
      <c r="F76" s="134"/>
      <c r="G76" s="208" t="s">
        <v>216</v>
      </c>
      <c r="H76" s="138">
        <v>30000</v>
      </c>
      <c r="I76" s="191" t="s">
        <v>19</v>
      </c>
      <c r="J76" s="192" t="s">
        <v>21</v>
      </c>
      <c r="K76" s="209">
        <v>12</v>
      </c>
      <c r="L76" s="209" t="s">
        <v>35</v>
      </c>
      <c r="M76" s="192"/>
      <c r="N76" s="209"/>
      <c r="O76" s="209"/>
      <c r="P76" s="191" t="s">
        <v>36</v>
      </c>
      <c r="Q76" s="260">
        <f t="shared" si="6"/>
        <v>360000</v>
      </c>
      <c r="R76" s="251">
        <f t="shared" si="7"/>
        <v>360000</v>
      </c>
      <c r="S76" s="170"/>
      <c r="T76" s="170"/>
      <c r="U76" s="170"/>
      <c r="V76" s="170"/>
      <c r="W76" s="275">
        <f t="shared" si="8"/>
        <v>360000</v>
      </c>
      <c r="X76" s="29">
        <f>SUM(R76:V76)-W76</f>
        <v>0</v>
      </c>
    </row>
    <row r="77" spans="1:24" ht="15" customHeight="1" x14ac:dyDescent="0.15">
      <c r="A77" s="196"/>
      <c r="B77" s="179"/>
      <c r="C77" s="179"/>
      <c r="D77" s="180"/>
      <c r="E77" s="180"/>
      <c r="F77" s="134"/>
      <c r="G77" s="208" t="s">
        <v>214</v>
      </c>
      <c r="H77" s="138">
        <v>300000</v>
      </c>
      <c r="I77" s="191" t="s">
        <v>19</v>
      </c>
      <c r="J77" s="192" t="s">
        <v>47</v>
      </c>
      <c r="K77" s="209">
        <v>1</v>
      </c>
      <c r="L77" s="209" t="s">
        <v>37</v>
      </c>
      <c r="M77" s="192"/>
      <c r="N77" s="209"/>
      <c r="O77" s="209"/>
      <c r="P77" s="191" t="s">
        <v>36</v>
      </c>
      <c r="Q77" s="260">
        <f t="shared" ref="Q77:Q78" si="9">H77*K77</f>
        <v>300000</v>
      </c>
      <c r="R77" s="251"/>
      <c r="S77" s="170">
        <f>Q77</f>
        <v>300000</v>
      </c>
      <c r="T77" s="170"/>
      <c r="U77" s="170"/>
      <c r="V77" s="170"/>
      <c r="W77" s="275">
        <f t="shared" si="8"/>
        <v>300000</v>
      </c>
      <c r="X77" s="29">
        <f>SUM(R77:V77)-W77</f>
        <v>0</v>
      </c>
    </row>
    <row r="78" spans="1:24" ht="15" customHeight="1" x14ac:dyDescent="0.15">
      <c r="A78" s="196"/>
      <c r="B78" s="179"/>
      <c r="C78" s="179"/>
      <c r="D78" s="180"/>
      <c r="E78" s="180"/>
      <c r="F78" s="134"/>
      <c r="G78" s="205" t="s">
        <v>78</v>
      </c>
      <c r="H78" s="248">
        <v>50000</v>
      </c>
      <c r="I78" s="129" t="s">
        <v>19</v>
      </c>
      <c r="J78" s="136" t="s">
        <v>21</v>
      </c>
      <c r="K78" s="206">
        <v>12</v>
      </c>
      <c r="L78" s="206" t="s">
        <v>37</v>
      </c>
      <c r="M78" s="136"/>
      <c r="N78" s="206"/>
      <c r="O78" s="206"/>
      <c r="P78" s="129" t="s">
        <v>36</v>
      </c>
      <c r="Q78" s="260">
        <f t="shared" si="9"/>
        <v>600000</v>
      </c>
      <c r="R78" s="251"/>
      <c r="S78" s="170">
        <f>Q78</f>
        <v>600000</v>
      </c>
      <c r="T78" s="170"/>
      <c r="U78" s="170"/>
      <c r="V78" s="170"/>
      <c r="W78" s="275">
        <f t="shared" si="8"/>
        <v>600000</v>
      </c>
      <c r="X78" s="29">
        <f>SUM(R78:V78)-W78</f>
        <v>0</v>
      </c>
    </row>
    <row r="79" spans="1:24" ht="15" customHeight="1" x14ac:dyDescent="0.15">
      <c r="A79" s="196"/>
      <c r="B79" s="179"/>
      <c r="C79" s="179"/>
      <c r="D79" s="180"/>
      <c r="E79" s="180"/>
      <c r="F79" s="134"/>
      <c r="G79" s="205" t="s">
        <v>46</v>
      </c>
      <c r="H79" s="248"/>
      <c r="I79" s="129"/>
      <c r="J79" s="136"/>
      <c r="K79" s="206"/>
      <c r="L79" s="206"/>
      <c r="M79" s="136"/>
      <c r="N79" s="206"/>
      <c r="O79" s="206"/>
      <c r="P79" s="129"/>
      <c r="Q79" s="260">
        <v>150000</v>
      </c>
      <c r="R79" s="251"/>
      <c r="S79" s="170">
        <v>150000</v>
      </c>
      <c r="T79" s="170"/>
      <c r="U79" s="170"/>
      <c r="V79" s="170"/>
      <c r="W79" s="275">
        <f t="shared" si="8"/>
        <v>150000</v>
      </c>
      <c r="X79" s="29">
        <f>SUM(R79:V79)-W79</f>
        <v>0</v>
      </c>
    </row>
    <row r="80" spans="1:24" ht="15" customHeight="1" x14ac:dyDescent="0.15">
      <c r="A80" s="196"/>
      <c r="B80" s="179"/>
      <c r="C80" s="179"/>
      <c r="D80" s="180"/>
      <c r="E80" s="180"/>
      <c r="F80" s="134"/>
      <c r="G80" s="638" t="s">
        <v>55</v>
      </c>
      <c r="H80" s="639"/>
      <c r="I80" s="639"/>
      <c r="J80" s="639"/>
      <c r="K80" s="639"/>
      <c r="L80" s="639"/>
      <c r="M80" s="639"/>
      <c r="N80" s="639"/>
      <c r="O80" s="639"/>
      <c r="P80" s="639"/>
      <c r="Q80" s="640"/>
      <c r="R80" s="251"/>
      <c r="S80" s="170"/>
      <c r="T80" s="170"/>
      <c r="U80" s="170"/>
      <c r="V80" s="170"/>
      <c r="W80" s="275">
        <f t="shared" si="8"/>
        <v>0</v>
      </c>
      <c r="X80" s="29">
        <f>SUM(R80:V80)-W80</f>
        <v>0</v>
      </c>
    </row>
    <row r="81" spans="1:24" ht="14.25" customHeight="1" x14ac:dyDescent="0.15">
      <c r="A81" s="196"/>
      <c r="B81" s="179"/>
      <c r="C81" s="184" t="s">
        <v>337</v>
      </c>
      <c r="D81" s="185">
        <v>6218000</v>
      </c>
      <c r="E81" s="185">
        <f>Q81</f>
        <v>8070960</v>
      </c>
      <c r="F81" s="157">
        <f>E81-D81</f>
        <v>1852960</v>
      </c>
      <c r="G81" s="187" t="s">
        <v>27</v>
      </c>
      <c r="H81" s="210"/>
      <c r="I81" s="211"/>
      <c r="J81" s="211"/>
      <c r="K81" s="211"/>
      <c r="L81" s="211"/>
      <c r="M81" s="211"/>
      <c r="N81" s="211"/>
      <c r="O81" s="211"/>
      <c r="P81" s="211"/>
      <c r="Q81" s="255">
        <f>SUM(Q82:Q84)</f>
        <v>8070960</v>
      </c>
      <c r="R81" s="251"/>
      <c r="S81" s="170"/>
      <c r="T81" s="170"/>
      <c r="U81" s="170"/>
      <c r="V81" s="170"/>
      <c r="W81" s="275">
        <f t="shared" si="8"/>
        <v>0</v>
      </c>
      <c r="X81" s="29">
        <f>SUM(R81:V81)-W81</f>
        <v>0</v>
      </c>
    </row>
    <row r="82" spans="1:24" ht="14.25" customHeight="1" x14ac:dyDescent="0.15">
      <c r="A82" s="196"/>
      <c r="B82" s="179"/>
      <c r="C82" s="179"/>
      <c r="D82" s="180"/>
      <c r="E82" s="180"/>
      <c r="F82" s="134"/>
      <c r="G82" s="205" t="s">
        <v>274</v>
      </c>
      <c r="H82" s="248">
        <v>600000</v>
      </c>
      <c r="I82" s="129" t="s">
        <v>19</v>
      </c>
      <c r="J82" s="136" t="s">
        <v>21</v>
      </c>
      <c r="K82" s="206">
        <v>12</v>
      </c>
      <c r="L82" s="206" t="s">
        <v>37</v>
      </c>
      <c r="M82" s="206"/>
      <c r="N82" s="206"/>
      <c r="O82" s="206"/>
      <c r="P82" s="206" t="s">
        <v>36</v>
      </c>
      <c r="Q82" s="259">
        <f>H82*K82</f>
        <v>7200000</v>
      </c>
      <c r="R82" s="251">
        <v>6000000</v>
      </c>
      <c r="S82" s="474">
        <v>1200000</v>
      </c>
      <c r="T82" s="170"/>
      <c r="U82" s="170"/>
      <c r="V82" s="170"/>
      <c r="W82" s="275">
        <f t="shared" si="8"/>
        <v>7200000</v>
      </c>
      <c r="X82" s="29">
        <f>SUM(R82:V82)-W82</f>
        <v>0</v>
      </c>
    </row>
    <row r="83" spans="1:24" ht="14.25" customHeight="1" x14ac:dyDescent="0.15">
      <c r="A83" s="196"/>
      <c r="B83" s="179"/>
      <c r="C83" s="179"/>
      <c r="D83" s="180"/>
      <c r="E83" s="180"/>
      <c r="F83" s="134"/>
      <c r="G83" s="205" t="s">
        <v>285</v>
      </c>
      <c r="H83" s="248">
        <v>300000</v>
      </c>
      <c r="I83" s="129" t="s">
        <v>19</v>
      </c>
      <c r="J83" s="136" t="s">
        <v>21</v>
      </c>
      <c r="K83" s="206">
        <v>2</v>
      </c>
      <c r="L83" s="206" t="s">
        <v>11</v>
      </c>
      <c r="M83" s="206"/>
      <c r="N83" s="206"/>
      <c r="O83" s="206"/>
      <c r="P83" s="206" t="s">
        <v>36</v>
      </c>
      <c r="Q83" s="259">
        <f>H83*K83</f>
        <v>600000</v>
      </c>
      <c r="R83" s="251">
        <v>600000</v>
      </c>
      <c r="S83" s="170"/>
      <c r="T83" s="170"/>
      <c r="U83" s="170"/>
      <c r="V83" s="170"/>
      <c r="W83" s="275">
        <f t="shared" si="8"/>
        <v>600000</v>
      </c>
      <c r="X83" s="29">
        <f>SUM(R83:V83)-W83</f>
        <v>0</v>
      </c>
    </row>
    <row r="84" spans="1:24" ht="14.25" customHeight="1" x14ac:dyDescent="0.15">
      <c r="A84" s="196"/>
      <c r="B84" s="179"/>
      <c r="C84" s="179"/>
      <c r="D84" s="180"/>
      <c r="E84" s="180"/>
      <c r="F84" s="134"/>
      <c r="G84" s="205" t="s">
        <v>84</v>
      </c>
      <c r="H84" s="248">
        <v>135480</v>
      </c>
      <c r="I84" s="129" t="s">
        <v>19</v>
      </c>
      <c r="J84" s="136" t="s">
        <v>21</v>
      </c>
      <c r="K84" s="206">
        <v>2</v>
      </c>
      <c r="L84" s="206" t="s">
        <v>11</v>
      </c>
      <c r="M84" s="206"/>
      <c r="N84" s="206"/>
      <c r="O84" s="206"/>
      <c r="P84" s="206" t="s">
        <v>36</v>
      </c>
      <c r="Q84" s="259">
        <f>H84*K84</f>
        <v>270960</v>
      </c>
      <c r="R84" s="251">
        <f>Q84</f>
        <v>270960</v>
      </c>
      <c r="S84" s="170"/>
      <c r="T84" s="170"/>
      <c r="U84" s="170"/>
      <c r="V84" s="433"/>
      <c r="W84" s="275">
        <f t="shared" si="8"/>
        <v>270960</v>
      </c>
      <c r="X84" s="29">
        <f>SUM(R84:V84)-W84</f>
        <v>0</v>
      </c>
    </row>
    <row r="85" spans="1:24" ht="14.25" customHeight="1" x14ac:dyDescent="0.15">
      <c r="A85" s="196"/>
      <c r="B85" s="179"/>
      <c r="C85" s="194"/>
      <c r="D85" s="182"/>
      <c r="E85" s="182"/>
      <c r="F85" s="149"/>
      <c r="G85" s="581" t="s">
        <v>58</v>
      </c>
      <c r="H85" s="582"/>
      <c r="I85" s="582"/>
      <c r="J85" s="582"/>
      <c r="K85" s="582"/>
      <c r="L85" s="582"/>
      <c r="M85" s="582"/>
      <c r="N85" s="582"/>
      <c r="O85" s="582"/>
      <c r="P85" s="582"/>
      <c r="Q85" s="583"/>
      <c r="R85" s="251"/>
      <c r="S85" s="170"/>
      <c r="T85" s="170"/>
      <c r="U85" s="170"/>
      <c r="V85" s="170"/>
      <c r="W85" s="275">
        <f t="shared" si="8"/>
        <v>0</v>
      </c>
      <c r="X85" s="29">
        <f>SUM(R85:V85)-W85</f>
        <v>0</v>
      </c>
    </row>
    <row r="86" spans="1:24" ht="14.25" customHeight="1" x14ac:dyDescent="0.15">
      <c r="A86" s="196"/>
      <c r="B86" s="179"/>
      <c r="C86" s="179" t="s">
        <v>113</v>
      </c>
      <c r="D86" s="180">
        <v>730000</v>
      </c>
      <c r="E86" s="180">
        <f>Q86</f>
        <v>285000</v>
      </c>
      <c r="F86" s="134">
        <f>E86-D86</f>
        <v>-445000</v>
      </c>
      <c r="G86" s="147" t="s">
        <v>198</v>
      </c>
      <c r="H86" s="203"/>
      <c r="I86" s="204"/>
      <c r="J86" s="204"/>
      <c r="K86" s="204"/>
      <c r="L86" s="204"/>
      <c r="M86" s="204"/>
      <c r="N86" s="204"/>
      <c r="O86" s="204"/>
      <c r="P86" s="204"/>
      <c r="Q86" s="238">
        <f>SUM(Q87:Q90)</f>
        <v>285000</v>
      </c>
      <c r="R86" s="251"/>
      <c r="S86" s="170"/>
      <c r="T86" s="170"/>
      <c r="U86" s="170"/>
      <c r="V86" s="170"/>
      <c r="W86" s="275">
        <f t="shared" si="8"/>
        <v>0</v>
      </c>
      <c r="X86" s="29">
        <f>SUM(R86:V86)-W86</f>
        <v>0</v>
      </c>
    </row>
    <row r="87" spans="1:24" ht="14.25" customHeight="1" x14ac:dyDescent="0.15">
      <c r="A87" s="196"/>
      <c r="B87" s="179"/>
      <c r="C87" s="179"/>
      <c r="D87" s="180"/>
      <c r="E87" s="180"/>
      <c r="F87" s="134"/>
      <c r="G87" s="205" t="s">
        <v>262</v>
      </c>
      <c r="H87" s="248">
        <v>10000</v>
      </c>
      <c r="I87" s="129" t="s">
        <v>19</v>
      </c>
      <c r="J87" s="136" t="s">
        <v>21</v>
      </c>
      <c r="K87" s="206">
        <v>10</v>
      </c>
      <c r="L87" s="206" t="s">
        <v>9</v>
      </c>
      <c r="M87" s="206"/>
      <c r="N87" s="206"/>
      <c r="O87" s="206"/>
      <c r="P87" s="206" t="s">
        <v>36</v>
      </c>
      <c r="Q87" s="259">
        <f>H87*K87</f>
        <v>100000</v>
      </c>
      <c r="R87" s="253">
        <f>Q87</f>
        <v>100000</v>
      </c>
      <c r="S87" s="170"/>
      <c r="T87" s="170"/>
      <c r="U87" s="170"/>
      <c r="V87" s="170"/>
      <c r="W87" s="275">
        <f t="shared" si="8"/>
        <v>100000</v>
      </c>
      <c r="X87" s="29">
        <f>SUM(R87:V87)-W87</f>
        <v>0</v>
      </c>
    </row>
    <row r="88" spans="1:24" ht="14.25" customHeight="1" x14ac:dyDescent="0.15">
      <c r="A88" s="196"/>
      <c r="B88" s="179"/>
      <c r="C88" s="179"/>
      <c r="D88" s="180"/>
      <c r="E88" s="180"/>
      <c r="F88" s="134"/>
      <c r="G88" s="205" t="s">
        <v>230</v>
      </c>
      <c r="H88" s="248">
        <v>30000</v>
      </c>
      <c r="I88" s="129" t="s">
        <v>19</v>
      </c>
      <c r="J88" s="136" t="s">
        <v>21</v>
      </c>
      <c r="K88" s="206">
        <v>1</v>
      </c>
      <c r="L88" s="206" t="s">
        <v>37</v>
      </c>
      <c r="M88" s="206"/>
      <c r="N88" s="206"/>
      <c r="O88" s="206"/>
      <c r="P88" s="206" t="s">
        <v>36</v>
      </c>
      <c r="Q88" s="259">
        <f>H88*K88</f>
        <v>30000</v>
      </c>
      <c r="R88" s="251"/>
      <c r="S88" s="170">
        <f>Q88</f>
        <v>30000</v>
      </c>
      <c r="T88" s="170"/>
      <c r="U88" s="170"/>
      <c r="V88" s="170"/>
      <c r="W88" s="275">
        <f t="shared" si="8"/>
        <v>30000</v>
      </c>
      <c r="X88" s="29">
        <f>SUM(R88:V88)-W88</f>
        <v>0</v>
      </c>
    </row>
    <row r="89" spans="1:24" ht="14.25" customHeight="1" x14ac:dyDescent="0.15">
      <c r="A89" s="196"/>
      <c r="B89" s="179"/>
      <c r="C89" s="179"/>
      <c r="D89" s="180"/>
      <c r="E89" s="180"/>
      <c r="F89" s="134"/>
      <c r="G89" s="205" t="s">
        <v>165</v>
      </c>
      <c r="H89" s="248">
        <v>55000</v>
      </c>
      <c r="I89" s="129" t="s">
        <v>19</v>
      </c>
      <c r="J89" s="136" t="s">
        <v>47</v>
      </c>
      <c r="K89" s="206">
        <v>1</v>
      </c>
      <c r="L89" s="206" t="s">
        <v>37</v>
      </c>
      <c r="M89" s="206"/>
      <c r="N89" s="206"/>
      <c r="O89" s="206"/>
      <c r="P89" s="206" t="s">
        <v>36</v>
      </c>
      <c r="Q89" s="259">
        <f>H89*K89</f>
        <v>55000</v>
      </c>
      <c r="R89" s="251"/>
      <c r="S89" s="170">
        <f>Q89</f>
        <v>55000</v>
      </c>
      <c r="T89" s="170"/>
      <c r="U89" s="170"/>
      <c r="V89" s="170"/>
      <c r="W89" s="275">
        <f t="shared" si="8"/>
        <v>55000</v>
      </c>
      <c r="X89" s="29">
        <f>SUM(R89:V89)-W89</f>
        <v>0</v>
      </c>
    </row>
    <row r="90" spans="1:24" ht="14.25" customHeight="1" x14ac:dyDescent="0.15">
      <c r="A90" s="196"/>
      <c r="B90" s="179"/>
      <c r="C90" s="179"/>
      <c r="D90" s="180"/>
      <c r="E90" s="180"/>
      <c r="F90" s="134"/>
      <c r="G90" s="205" t="s">
        <v>185</v>
      </c>
      <c r="H90" s="534">
        <v>100000</v>
      </c>
      <c r="I90" s="129"/>
      <c r="J90" s="136"/>
      <c r="K90" s="206"/>
      <c r="L90" s="206"/>
      <c r="M90" s="206"/>
      <c r="N90" s="206"/>
      <c r="O90" s="206"/>
      <c r="P90" s="206"/>
      <c r="Q90" s="259">
        <f>H90</f>
        <v>100000</v>
      </c>
      <c r="R90" s="251"/>
      <c r="S90" s="170">
        <f>Q90</f>
        <v>100000</v>
      </c>
      <c r="T90" s="170"/>
      <c r="U90" s="170"/>
      <c r="V90" s="170"/>
      <c r="W90" s="275">
        <f t="shared" si="8"/>
        <v>100000</v>
      </c>
      <c r="X90" s="29"/>
    </row>
    <row r="91" spans="1:24" ht="14.25" customHeight="1" x14ac:dyDescent="0.15">
      <c r="A91" s="212"/>
      <c r="B91" s="194"/>
      <c r="C91" s="194"/>
      <c r="D91" s="182"/>
      <c r="E91" s="182"/>
      <c r="F91" s="149"/>
      <c r="G91" s="581" t="s">
        <v>66</v>
      </c>
      <c r="H91" s="582"/>
      <c r="I91" s="582"/>
      <c r="J91" s="582"/>
      <c r="K91" s="582"/>
      <c r="L91" s="582"/>
      <c r="M91" s="582"/>
      <c r="N91" s="582"/>
      <c r="O91" s="582"/>
      <c r="P91" s="582"/>
      <c r="Q91" s="583"/>
      <c r="R91" s="252"/>
      <c r="S91" s="170"/>
      <c r="T91" s="170"/>
      <c r="U91" s="170"/>
      <c r="V91" s="170"/>
      <c r="W91" s="275">
        <f t="shared" si="8"/>
        <v>0</v>
      </c>
      <c r="X91" s="29">
        <f>SUM(R91:V91)-W91</f>
        <v>0</v>
      </c>
    </row>
    <row r="92" spans="1:24" ht="14.25" customHeight="1" x14ac:dyDescent="0.15">
      <c r="A92" s="616" t="s">
        <v>283</v>
      </c>
      <c r="B92" s="617"/>
      <c r="C92" s="618"/>
      <c r="D92" s="213">
        <f>D93</f>
        <v>335365200</v>
      </c>
      <c r="E92" s="213">
        <f>E93</f>
        <v>344726600</v>
      </c>
      <c r="F92" s="142">
        <f>E92-D92</f>
        <v>9361400</v>
      </c>
      <c r="G92" s="207"/>
      <c r="H92" s="248"/>
      <c r="I92" s="206"/>
      <c r="J92" s="206"/>
      <c r="K92" s="206"/>
      <c r="L92" s="206"/>
      <c r="M92" s="206"/>
      <c r="N92" s="206"/>
      <c r="O92" s="206"/>
      <c r="P92" s="206"/>
      <c r="Q92" s="261"/>
      <c r="R92" s="251"/>
      <c r="S92" s="170"/>
      <c r="T92" s="170"/>
      <c r="U92" s="170"/>
      <c r="V92" s="170"/>
      <c r="W92" s="275">
        <f t="shared" si="8"/>
        <v>0</v>
      </c>
      <c r="X92" s="29">
        <f>SUM(R92:V92)-W92</f>
        <v>0</v>
      </c>
    </row>
    <row r="93" spans="1:24" ht="14.25" customHeight="1" x14ac:dyDescent="0.15">
      <c r="A93" s="183"/>
      <c r="B93" s="621" t="s">
        <v>281</v>
      </c>
      <c r="C93" s="622"/>
      <c r="D93" s="214">
        <f>D94+D107+D114</f>
        <v>335365200</v>
      </c>
      <c r="E93" s="214">
        <f>E94+E107+E114</f>
        <v>344726600</v>
      </c>
      <c r="F93" s="126">
        <f>E93-D93</f>
        <v>9361400</v>
      </c>
      <c r="G93" s="207"/>
      <c r="H93" s="248"/>
      <c r="I93" s="206"/>
      <c r="J93" s="206"/>
      <c r="K93" s="206"/>
      <c r="L93" s="206"/>
      <c r="M93" s="206"/>
      <c r="N93" s="206"/>
      <c r="O93" s="206"/>
      <c r="P93" s="206"/>
      <c r="Q93" s="261"/>
      <c r="R93" s="251"/>
      <c r="S93" s="170"/>
      <c r="T93" s="170"/>
      <c r="U93" s="170"/>
      <c r="V93" s="170"/>
      <c r="W93" s="275">
        <f t="shared" si="8"/>
        <v>0</v>
      </c>
      <c r="X93" s="29">
        <f>SUM(R93:V93)-W93</f>
        <v>0</v>
      </c>
    </row>
    <row r="94" spans="1:24" ht="14.25" customHeight="1" x14ac:dyDescent="0.15">
      <c r="A94" s="183"/>
      <c r="B94" s="179"/>
      <c r="C94" s="179" t="s">
        <v>292</v>
      </c>
      <c r="D94" s="180">
        <v>325910000</v>
      </c>
      <c r="E94" s="180">
        <f>Q94</f>
        <v>335911400</v>
      </c>
      <c r="F94" s="134">
        <f>E94-D94</f>
        <v>10001400</v>
      </c>
      <c r="G94" s="147" t="s">
        <v>22</v>
      </c>
      <c r="H94" s="203"/>
      <c r="I94" s="204"/>
      <c r="J94" s="204"/>
      <c r="K94" s="204"/>
      <c r="L94" s="204"/>
      <c r="M94" s="204"/>
      <c r="N94" s="204"/>
      <c r="O94" s="204"/>
      <c r="P94" s="204"/>
      <c r="Q94" s="238">
        <f>SUM(Q95:Q105)</f>
        <v>335911400</v>
      </c>
      <c r="R94" s="251"/>
      <c r="S94" s="170"/>
      <c r="T94" s="170"/>
      <c r="U94" s="170"/>
      <c r="V94" s="170"/>
      <c r="W94" s="275">
        <f t="shared" si="8"/>
        <v>0</v>
      </c>
      <c r="X94" s="29">
        <f>SUM(R94:V94)-W94</f>
        <v>0</v>
      </c>
    </row>
    <row r="95" spans="1:24" ht="14.25" customHeight="1" x14ac:dyDescent="0.15">
      <c r="A95" s="183"/>
      <c r="B95" s="179"/>
      <c r="C95" s="179"/>
      <c r="D95" s="180"/>
      <c r="E95" s="180"/>
      <c r="F95" s="134"/>
      <c r="G95" s="510" t="s">
        <v>186</v>
      </c>
      <c r="H95" s="203">
        <v>300410000</v>
      </c>
      <c r="I95" s="204" t="s">
        <v>19</v>
      </c>
      <c r="J95" s="204" t="s">
        <v>53</v>
      </c>
      <c r="K95" s="204">
        <v>1</v>
      </c>
      <c r="L95" s="204" t="s">
        <v>50</v>
      </c>
      <c r="M95" s="204"/>
      <c r="N95" s="204"/>
      <c r="O95" s="204"/>
      <c r="P95" s="204" t="s">
        <v>36</v>
      </c>
      <c r="Q95" s="511">
        <v>300477000</v>
      </c>
      <c r="R95" s="251">
        <v>300410000</v>
      </c>
      <c r="S95" s="170">
        <v>67000</v>
      </c>
      <c r="T95" s="170"/>
      <c r="U95" s="170"/>
      <c r="V95" s="170"/>
      <c r="W95" s="275">
        <f t="shared" si="8"/>
        <v>300477000</v>
      </c>
      <c r="X95" s="29"/>
    </row>
    <row r="96" spans="1:24" ht="14.25" customHeight="1" x14ac:dyDescent="0.15">
      <c r="A96" s="183"/>
      <c r="B96" s="179"/>
      <c r="C96" s="179"/>
      <c r="D96" s="180"/>
      <c r="E96" s="180"/>
      <c r="F96" s="134"/>
      <c r="G96" s="513" t="s">
        <v>188</v>
      </c>
      <c r="H96" s="514">
        <v>12500000</v>
      </c>
      <c r="I96" s="204" t="s">
        <v>19</v>
      </c>
      <c r="J96" s="204" t="s">
        <v>53</v>
      </c>
      <c r="K96" s="204">
        <v>1</v>
      </c>
      <c r="L96" s="204" t="s">
        <v>50</v>
      </c>
      <c r="M96" s="477"/>
      <c r="N96" s="477"/>
      <c r="O96" s="477"/>
      <c r="P96" s="516" t="s">
        <v>36</v>
      </c>
      <c r="Q96" s="512">
        <v>12500000</v>
      </c>
      <c r="R96" s="478"/>
      <c r="S96" s="515">
        <v>10000000</v>
      </c>
      <c r="T96" s="515">
        <v>2500000</v>
      </c>
      <c r="U96" s="170"/>
      <c r="V96" s="170"/>
      <c r="W96" s="275">
        <f t="shared" si="8"/>
        <v>12500000</v>
      </c>
      <c r="X96" s="29">
        <f>SUM(R96:V96)-W96</f>
        <v>0</v>
      </c>
    </row>
    <row r="97" spans="1:24" ht="14.25" customHeight="1" x14ac:dyDescent="0.15">
      <c r="A97" s="183"/>
      <c r="B97" s="179"/>
      <c r="C97" s="179"/>
      <c r="D97" s="180"/>
      <c r="E97" s="180"/>
      <c r="F97" s="134"/>
      <c r="G97" s="513" t="s">
        <v>191</v>
      </c>
      <c r="H97" s="514">
        <v>7700000</v>
      </c>
      <c r="I97" s="204" t="s">
        <v>19</v>
      </c>
      <c r="J97" s="204" t="s">
        <v>53</v>
      </c>
      <c r="K97" s="204">
        <v>1</v>
      </c>
      <c r="L97" s="204" t="s">
        <v>50</v>
      </c>
      <c r="M97" s="477"/>
      <c r="N97" s="477"/>
      <c r="O97" s="477"/>
      <c r="P97" s="516" t="s">
        <v>36</v>
      </c>
      <c r="Q97" s="512">
        <v>7700000</v>
      </c>
      <c r="R97" s="478"/>
      <c r="S97" s="515">
        <v>7700000</v>
      </c>
      <c r="T97" s="515"/>
      <c r="U97" s="170"/>
      <c r="V97" s="170"/>
      <c r="W97" s="275">
        <f t="shared" si="8"/>
        <v>7700000</v>
      </c>
      <c r="X97" s="29"/>
    </row>
    <row r="98" spans="1:24" ht="14.25" customHeight="1" x14ac:dyDescent="0.15">
      <c r="A98" s="183"/>
      <c r="B98" s="179"/>
      <c r="C98" s="179"/>
      <c r="D98" s="180"/>
      <c r="E98" s="180"/>
      <c r="F98" s="134"/>
      <c r="G98" s="513" t="s">
        <v>197</v>
      </c>
      <c r="H98" s="514">
        <v>906400</v>
      </c>
      <c r="I98" s="204" t="s">
        <v>19</v>
      </c>
      <c r="J98" s="204" t="s">
        <v>53</v>
      </c>
      <c r="K98" s="204">
        <v>1</v>
      </c>
      <c r="L98" s="204" t="s">
        <v>50</v>
      </c>
      <c r="M98" s="477"/>
      <c r="N98" s="477"/>
      <c r="O98" s="477"/>
      <c r="P98" s="516" t="s">
        <v>36</v>
      </c>
      <c r="Q98" s="512">
        <v>906400</v>
      </c>
      <c r="R98" s="478"/>
      <c r="S98" s="515">
        <v>906400</v>
      </c>
      <c r="T98" s="515"/>
      <c r="U98" s="170"/>
      <c r="V98" s="170"/>
      <c r="W98" s="275">
        <f t="shared" si="8"/>
        <v>906400</v>
      </c>
      <c r="X98" s="29"/>
    </row>
    <row r="99" spans="1:24" ht="14.25" customHeight="1" x14ac:dyDescent="0.15">
      <c r="A99" s="183"/>
      <c r="B99" s="179"/>
      <c r="C99" s="179"/>
      <c r="D99" s="180"/>
      <c r="E99" s="180"/>
      <c r="F99" s="134"/>
      <c r="G99" s="513" t="s">
        <v>183</v>
      </c>
      <c r="H99" s="514">
        <v>6380000</v>
      </c>
      <c r="I99" s="204" t="s">
        <v>19</v>
      </c>
      <c r="J99" s="204" t="s">
        <v>53</v>
      </c>
      <c r="K99" s="204">
        <v>1</v>
      </c>
      <c r="L99" s="204" t="s">
        <v>50</v>
      </c>
      <c r="M99" s="477"/>
      <c r="N99" s="477"/>
      <c r="O99" s="477"/>
      <c r="P99" s="516" t="s">
        <v>36</v>
      </c>
      <c r="Q99" s="512">
        <v>6380000</v>
      </c>
      <c r="R99" s="478"/>
      <c r="S99" s="515">
        <f>Q99</f>
        <v>6380000</v>
      </c>
      <c r="T99" s="515"/>
      <c r="U99" s="170"/>
      <c r="V99" s="170"/>
      <c r="W99" s="275">
        <f t="shared" si="8"/>
        <v>6380000</v>
      </c>
      <c r="X99" s="29"/>
    </row>
    <row r="100" spans="1:24" ht="14.25" customHeight="1" x14ac:dyDescent="0.15">
      <c r="A100" s="183"/>
      <c r="B100" s="179"/>
      <c r="C100" s="179"/>
      <c r="D100" s="180"/>
      <c r="E100" s="180"/>
      <c r="F100" s="134"/>
      <c r="G100" s="513" t="s">
        <v>187</v>
      </c>
      <c r="H100" s="514">
        <v>440000</v>
      </c>
      <c r="I100" s="204" t="s">
        <v>19</v>
      </c>
      <c r="J100" s="204" t="s">
        <v>53</v>
      </c>
      <c r="K100" s="204">
        <v>1</v>
      </c>
      <c r="L100" s="204" t="s">
        <v>50</v>
      </c>
      <c r="M100" s="477"/>
      <c r="N100" s="477"/>
      <c r="O100" s="477"/>
      <c r="P100" s="516" t="s">
        <v>36</v>
      </c>
      <c r="Q100" s="512">
        <v>440000</v>
      </c>
      <c r="R100" s="478"/>
      <c r="S100" s="515">
        <v>440000</v>
      </c>
      <c r="T100" s="515"/>
      <c r="U100" s="170"/>
      <c r="V100" s="170"/>
      <c r="W100" s="275">
        <f t="shared" si="8"/>
        <v>440000</v>
      </c>
      <c r="X100" s="29"/>
    </row>
    <row r="101" spans="1:24" ht="14.25" customHeight="1" x14ac:dyDescent="0.15">
      <c r="A101" s="183"/>
      <c r="B101" s="179"/>
      <c r="C101" s="179"/>
      <c r="D101" s="180"/>
      <c r="E101" s="180"/>
      <c r="F101" s="134"/>
      <c r="G101" s="513" t="s">
        <v>168</v>
      </c>
      <c r="H101" s="514">
        <v>820000</v>
      </c>
      <c r="I101" s="204" t="s">
        <v>19</v>
      </c>
      <c r="J101" s="204" t="s">
        <v>53</v>
      </c>
      <c r="K101" s="204">
        <v>1</v>
      </c>
      <c r="L101" s="204" t="s">
        <v>50</v>
      </c>
      <c r="M101" s="477"/>
      <c r="N101" s="477"/>
      <c r="O101" s="477"/>
      <c r="P101" s="516" t="s">
        <v>36</v>
      </c>
      <c r="Q101" s="512">
        <f>H101*K101</f>
        <v>820000</v>
      </c>
      <c r="R101" s="478"/>
      <c r="S101" s="515">
        <f>Q101</f>
        <v>820000</v>
      </c>
      <c r="T101" s="515"/>
      <c r="U101" s="170"/>
      <c r="V101" s="170"/>
      <c r="W101" s="275">
        <f t="shared" si="8"/>
        <v>820000</v>
      </c>
      <c r="X101" s="29"/>
    </row>
    <row r="102" spans="1:24" ht="14.25" customHeight="1" x14ac:dyDescent="0.15">
      <c r="A102" s="183"/>
      <c r="B102" s="179"/>
      <c r="C102" s="179"/>
      <c r="D102" s="180"/>
      <c r="E102" s="180"/>
      <c r="F102" s="134"/>
      <c r="G102" s="513" t="s">
        <v>156</v>
      </c>
      <c r="H102" s="514">
        <v>1380000</v>
      </c>
      <c r="I102" s="204" t="s">
        <v>19</v>
      </c>
      <c r="J102" s="204" t="s">
        <v>53</v>
      </c>
      <c r="K102" s="204">
        <v>1</v>
      </c>
      <c r="L102" s="204" t="s">
        <v>50</v>
      </c>
      <c r="M102" s="477"/>
      <c r="N102" s="477"/>
      <c r="O102" s="477"/>
      <c r="P102" s="516" t="s">
        <v>36</v>
      </c>
      <c r="Q102" s="512">
        <v>1380000</v>
      </c>
      <c r="R102" s="478"/>
      <c r="S102" s="515">
        <f t="shared" ref="S102:S104" si="10">Q102</f>
        <v>1380000</v>
      </c>
      <c r="T102" s="515"/>
      <c r="U102" s="170"/>
      <c r="V102" s="170"/>
      <c r="W102" s="275">
        <f t="shared" si="8"/>
        <v>1380000</v>
      </c>
      <c r="X102" s="29"/>
    </row>
    <row r="103" spans="1:24" ht="14.25" customHeight="1" x14ac:dyDescent="0.15">
      <c r="A103" s="183"/>
      <c r="B103" s="179"/>
      <c r="C103" s="179"/>
      <c r="D103" s="180"/>
      <c r="E103" s="180"/>
      <c r="F103" s="134"/>
      <c r="G103" s="208" t="s">
        <v>163</v>
      </c>
      <c r="H103" s="138">
        <v>1375000</v>
      </c>
      <c r="I103" s="204" t="s">
        <v>19</v>
      </c>
      <c r="J103" s="204" t="s">
        <v>53</v>
      </c>
      <c r="K103" s="204">
        <v>1</v>
      </c>
      <c r="L103" s="204" t="s">
        <v>50</v>
      </c>
      <c r="M103" s="209"/>
      <c r="N103" s="209"/>
      <c r="O103" s="209"/>
      <c r="P103" s="516" t="s">
        <v>36</v>
      </c>
      <c r="Q103" s="258">
        <v>1375000</v>
      </c>
      <c r="R103" s="251"/>
      <c r="S103" s="515">
        <f t="shared" si="10"/>
        <v>1375000</v>
      </c>
      <c r="T103" s="170"/>
      <c r="U103" s="170"/>
      <c r="V103" s="170"/>
      <c r="W103" s="275">
        <f t="shared" si="8"/>
        <v>1375000</v>
      </c>
      <c r="X103" s="29">
        <f>SUM(R103:V103)-W103</f>
        <v>0</v>
      </c>
    </row>
    <row r="104" spans="1:24" ht="14.25" customHeight="1" x14ac:dyDescent="0.15">
      <c r="A104" s="183"/>
      <c r="B104" s="179"/>
      <c r="C104" s="179"/>
      <c r="D104" s="180"/>
      <c r="E104" s="180"/>
      <c r="F104" s="134"/>
      <c r="G104" s="208" t="s">
        <v>184</v>
      </c>
      <c r="H104" s="138">
        <v>2123000</v>
      </c>
      <c r="I104" s="204" t="s">
        <v>19</v>
      </c>
      <c r="J104" s="204" t="s">
        <v>53</v>
      </c>
      <c r="K104" s="204">
        <v>1</v>
      </c>
      <c r="L104" s="204" t="s">
        <v>50</v>
      </c>
      <c r="M104" s="209"/>
      <c r="N104" s="209"/>
      <c r="O104" s="209"/>
      <c r="P104" s="209" t="s">
        <v>36</v>
      </c>
      <c r="Q104" s="258">
        <f>H104*K104</f>
        <v>2123000</v>
      </c>
      <c r="R104" s="251"/>
      <c r="S104" s="515">
        <f t="shared" si="10"/>
        <v>2123000</v>
      </c>
      <c r="T104" s="170"/>
      <c r="U104" s="170"/>
      <c r="V104" s="170"/>
      <c r="W104" s="275">
        <f t="shared" si="8"/>
        <v>2123000</v>
      </c>
      <c r="X104" s="29"/>
    </row>
    <row r="105" spans="1:24" ht="14.25" customHeight="1" x14ac:dyDescent="0.15">
      <c r="A105" s="183"/>
      <c r="B105" s="179"/>
      <c r="C105" s="179"/>
      <c r="D105" s="180"/>
      <c r="E105" s="180"/>
      <c r="F105" s="134"/>
      <c r="G105" s="208" t="s">
        <v>48</v>
      </c>
      <c r="H105" s="138"/>
      <c r="I105" s="209"/>
      <c r="J105" s="209"/>
      <c r="K105" s="209"/>
      <c r="L105" s="209"/>
      <c r="M105" s="209"/>
      <c r="N105" s="209"/>
      <c r="O105" s="209"/>
      <c r="P105" s="209"/>
      <c r="Q105" s="258">
        <v>1810000</v>
      </c>
      <c r="R105" s="251"/>
      <c r="S105" s="515">
        <f>Q105</f>
        <v>1810000</v>
      </c>
      <c r="T105" s="170"/>
      <c r="U105" s="170"/>
      <c r="V105" s="170"/>
      <c r="W105" s="275">
        <f t="shared" si="8"/>
        <v>1810000</v>
      </c>
      <c r="X105" s="29"/>
    </row>
    <row r="106" spans="1:24" ht="14.25" customHeight="1" x14ac:dyDescent="0.15">
      <c r="A106" s="183"/>
      <c r="B106" s="179"/>
      <c r="C106" s="194"/>
      <c r="D106" s="182"/>
      <c r="E106" s="182"/>
      <c r="F106" s="149"/>
      <c r="G106" s="581" t="s">
        <v>0</v>
      </c>
      <c r="H106" s="582"/>
      <c r="I106" s="582"/>
      <c r="J106" s="582"/>
      <c r="K106" s="582"/>
      <c r="L106" s="582"/>
      <c r="M106" s="582"/>
      <c r="N106" s="582"/>
      <c r="O106" s="582"/>
      <c r="P106" s="582"/>
      <c r="Q106" s="583"/>
      <c r="R106" s="251"/>
      <c r="S106" s="170"/>
      <c r="T106" s="170"/>
      <c r="U106" s="170"/>
      <c r="V106" s="170"/>
      <c r="W106" s="275">
        <f t="shared" si="8"/>
        <v>0</v>
      </c>
      <c r="X106" s="29">
        <f>SUM(R106:V106)-W106</f>
        <v>0</v>
      </c>
    </row>
    <row r="107" spans="1:24" ht="14.25" customHeight="1" x14ac:dyDescent="0.15">
      <c r="A107" s="215"/>
      <c r="B107" s="179"/>
      <c r="C107" s="179" t="s">
        <v>109</v>
      </c>
      <c r="D107" s="180">
        <v>5000000</v>
      </c>
      <c r="E107" s="180">
        <f>Q107</f>
        <v>4860000</v>
      </c>
      <c r="F107" s="134">
        <f>E107-D107</f>
        <v>-140000</v>
      </c>
      <c r="G107" s="147" t="s">
        <v>275</v>
      </c>
      <c r="H107" s="203"/>
      <c r="I107" s="204"/>
      <c r="J107" s="204"/>
      <c r="K107" s="204"/>
      <c r="L107" s="204"/>
      <c r="M107" s="204"/>
      <c r="N107" s="204"/>
      <c r="O107" s="204"/>
      <c r="P107" s="204"/>
      <c r="Q107" s="238">
        <f>Q108+Q109+Q110+Q111</f>
        <v>4860000</v>
      </c>
      <c r="R107" s="251"/>
      <c r="S107" s="170"/>
      <c r="T107" s="170"/>
      <c r="U107" s="170"/>
      <c r="V107" s="170"/>
      <c r="W107" s="275">
        <f t="shared" si="8"/>
        <v>0</v>
      </c>
      <c r="X107" s="29">
        <f>SUM(R107:V107)-W107</f>
        <v>0</v>
      </c>
    </row>
    <row r="108" spans="1:24" ht="14.25" customHeight="1" x14ac:dyDescent="0.15">
      <c r="A108" s="215"/>
      <c r="B108" s="179"/>
      <c r="C108" s="179"/>
      <c r="D108" s="180"/>
      <c r="E108" s="180"/>
      <c r="F108" s="134"/>
      <c r="G108" s="519" t="s">
        <v>155</v>
      </c>
      <c r="H108" s="203">
        <v>1100000</v>
      </c>
      <c r="I108" s="204" t="s">
        <v>19</v>
      </c>
      <c r="J108" s="204" t="s">
        <v>47</v>
      </c>
      <c r="K108" s="299">
        <v>1</v>
      </c>
      <c r="L108" s="204" t="s">
        <v>11</v>
      </c>
      <c r="M108" s="204"/>
      <c r="N108" s="204"/>
      <c r="O108" s="204"/>
      <c r="P108" s="204" t="s">
        <v>36</v>
      </c>
      <c r="Q108" s="254">
        <f>H108*K108</f>
        <v>1100000</v>
      </c>
      <c r="R108" s="251"/>
      <c r="S108" s="170">
        <v>1100000</v>
      </c>
      <c r="T108" s="170"/>
      <c r="U108" s="170"/>
      <c r="V108" s="170"/>
      <c r="W108" s="275">
        <f>SUM(R108:V108)</f>
        <v>1100000</v>
      </c>
      <c r="X108" s="29">
        <f>SUM(R108:V108)-W108</f>
        <v>0</v>
      </c>
    </row>
    <row r="109" spans="1:24" ht="14.25" customHeight="1" x14ac:dyDescent="0.15">
      <c r="A109" s="215"/>
      <c r="B109" s="179"/>
      <c r="C109" s="179"/>
      <c r="D109" s="180"/>
      <c r="E109" s="180"/>
      <c r="F109" s="134"/>
      <c r="G109" s="519" t="s">
        <v>161</v>
      </c>
      <c r="H109" s="203">
        <v>1600000</v>
      </c>
      <c r="I109" s="204" t="s">
        <v>19</v>
      </c>
      <c r="J109" s="204" t="s">
        <v>47</v>
      </c>
      <c r="K109" s="299">
        <v>1</v>
      </c>
      <c r="L109" s="204" t="s">
        <v>11</v>
      </c>
      <c r="M109" s="204"/>
      <c r="N109" s="204"/>
      <c r="O109" s="204"/>
      <c r="P109" s="204"/>
      <c r="Q109" s="254">
        <v>1600000</v>
      </c>
      <c r="R109" s="251"/>
      <c r="S109" s="170"/>
      <c r="T109" s="170"/>
      <c r="U109" s="170">
        <v>1600000</v>
      </c>
      <c r="V109" s="170"/>
      <c r="W109" s="275">
        <f>SUM(R109:V109)</f>
        <v>1600000</v>
      </c>
      <c r="X109" s="29"/>
    </row>
    <row r="110" spans="1:24" ht="14.25" customHeight="1" x14ac:dyDescent="0.15">
      <c r="A110" s="215"/>
      <c r="B110" s="179"/>
      <c r="C110" s="179"/>
      <c r="D110" s="180"/>
      <c r="E110" s="180"/>
      <c r="F110" s="134"/>
      <c r="G110" s="205" t="s">
        <v>52</v>
      </c>
      <c r="H110" s="248">
        <v>60000</v>
      </c>
      <c r="I110" s="204" t="s">
        <v>19</v>
      </c>
      <c r="J110" s="204" t="s">
        <v>47</v>
      </c>
      <c r="K110" s="299">
        <v>1</v>
      </c>
      <c r="L110" s="204" t="s">
        <v>11</v>
      </c>
      <c r="M110" s="204"/>
      <c r="N110" s="204"/>
      <c r="O110" s="204"/>
      <c r="P110" s="204" t="s">
        <v>36</v>
      </c>
      <c r="Q110" s="130">
        <f>H110*K110</f>
        <v>60000</v>
      </c>
      <c r="R110" s="251"/>
      <c r="S110" s="170">
        <f>Q110</f>
        <v>60000</v>
      </c>
      <c r="T110" s="170"/>
      <c r="U110" s="170"/>
      <c r="V110" s="170"/>
      <c r="W110" s="275">
        <f t="shared" si="8"/>
        <v>60000</v>
      </c>
      <c r="X110" s="29">
        <f>SUM(R110:V110)-W110</f>
        <v>0</v>
      </c>
    </row>
    <row r="111" spans="1:24" ht="14.25" customHeight="1" x14ac:dyDescent="0.15">
      <c r="A111" s="215"/>
      <c r="B111" s="179"/>
      <c r="C111" s="179"/>
      <c r="D111" s="180"/>
      <c r="E111" s="180"/>
      <c r="G111" s="205" t="s">
        <v>194</v>
      </c>
      <c r="H111" s="248">
        <v>2100000</v>
      </c>
      <c r="I111" s="204" t="s">
        <v>19</v>
      </c>
      <c r="J111" s="136"/>
      <c r="K111" s="205"/>
      <c r="L111" s="206"/>
      <c r="M111" s="136"/>
      <c r="N111" s="206"/>
      <c r="O111" s="206"/>
      <c r="P111" s="204"/>
      <c r="Q111" s="130">
        <f>H111</f>
        <v>2100000</v>
      </c>
      <c r="R111" s="251"/>
      <c r="S111" s="170">
        <f>Q111</f>
        <v>2100000</v>
      </c>
      <c r="T111" s="170"/>
      <c r="U111" s="170"/>
      <c r="V111" s="170"/>
      <c r="W111" s="275">
        <f t="shared" si="8"/>
        <v>2100000</v>
      </c>
      <c r="X111" s="29">
        <f>SUM(R111:V111)-W111</f>
        <v>0</v>
      </c>
    </row>
    <row r="112" spans="1:24" ht="14.25" customHeight="1" x14ac:dyDescent="0.15">
      <c r="A112" s="215"/>
      <c r="B112" s="179"/>
      <c r="C112" s="179"/>
      <c r="D112" s="180"/>
      <c r="E112" s="180"/>
      <c r="F112" s="134"/>
      <c r="G112" s="205"/>
      <c r="H112" s="278"/>
      <c r="I112" s="206"/>
      <c r="J112" s="136"/>
      <c r="K112" s="205"/>
      <c r="L112" s="206"/>
      <c r="M112" s="136"/>
      <c r="N112" s="206"/>
      <c r="O112" s="206"/>
      <c r="P112" s="204"/>
      <c r="Q112" s="130"/>
      <c r="R112" s="251"/>
      <c r="S112" s="170"/>
      <c r="T112" s="170"/>
      <c r="U112" s="170"/>
      <c r="V112" s="170"/>
      <c r="W112" s="275">
        <f t="shared" si="8"/>
        <v>0</v>
      </c>
      <c r="X112" s="29">
        <f>SUM(R112:V112)-W112</f>
        <v>0</v>
      </c>
    </row>
    <row r="113" spans="1:24" ht="14.25" customHeight="1" x14ac:dyDescent="0.15">
      <c r="A113" s="215"/>
      <c r="B113" s="179"/>
      <c r="C113" s="195"/>
      <c r="D113" s="175"/>
      <c r="E113" s="175"/>
      <c r="F113" s="141"/>
      <c r="G113" s="584" t="s">
        <v>64</v>
      </c>
      <c r="H113" s="585"/>
      <c r="I113" s="585"/>
      <c r="J113" s="585"/>
      <c r="K113" s="585"/>
      <c r="L113" s="585"/>
      <c r="M113" s="585"/>
      <c r="N113" s="585"/>
      <c r="O113" s="585"/>
      <c r="P113" s="585"/>
      <c r="Q113" s="586"/>
      <c r="R113" s="251"/>
      <c r="S113" s="170"/>
      <c r="T113" s="170"/>
      <c r="U113" s="170"/>
      <c r="V113" s="170"/>
      <c r="W113" s="275">
        <f t="shared" si="8"/>
        <v>0</v>
      </c>
      <c r="X113" s="29">
        <f>SUM(R113:V113)-W113</f>
        <v>0</v>
      </c>
    </row>
    <row r="114" spans="1:24" ht="15" customHeight="1" x14ac:dyDescent="0.15">
      <c r="A114" s="215"/>
      <c r="B114" s="179"/>
      <c r="C114" s="179" t="s">
        <v>107</v>
      </c>
      <c r="D114" s="180">
        <v>4455200</v>
      </c>
      <c r="E114" s="180">
        <f>Q114</f>
        <v>3955200</v>
      </c>
      <c r="F114" s="134">
        <f>E114-D114</f>
        <v>-500000</v>
      </c>
      <c r="G114" s="147" t="s">
        <v>289</v>
      </c>
      <c r="H114" s="203"/>
      <c r="I114" s="204"/>
      <c r="J114" s="204"/>
      <c r="K114" s="204"/>
      <c r="L114" s="204"/>
      <c r="M114" s="204"/>
      <c r="N114" s="204"/>
      <c r="O114" s="204"/>
      <c r="P114" s="204"/>
      <c r="Q114" s="238">
        <f>SUM(Q115:Q117)</f>
        <v>3955200</v>
      </c>
      <c r="R114" s="251"/>
      <c r="S114" s="170"/>
      <c r="T114" s="170"/>
      <c r="U114" s="170"/>
      <c r="V114" s="170"/>
      <c r="W114" s="275">
        <f t="shared" si="8"/>
        <v>0</v>
      </c>
      <c r="X114" s="29">
        <f>SUM(R114:V114)-W114</f>
        <v>0</v>
      </c>
    </row>
    <row r="115" spans="1:24" ht="15" customHeight="1" x14ac:dyDescent="0.15">
      <c r="A115" s="215"/>
      <c r="B115" s="179"/>
      <c r="C115" s="179"/>
      <c r="D115" s="180"/>
      <c r="E115" s="180"/>
      <c r="F115" s="134"/>
      <c r="G115" s="247" t="s">
        <v>138</v>
      </c>
      <c r="H115" s="248">
        <v>105600</v>
      </c>
      <c r="I115" s="129" t="s">
        <v>19</v>
      </c>
      <c r="J115" s="136" t="s">
        <v>21</v>
      </c>
      <c r="K115" s="129">
        <v>12</v>
      </c>
      <c r="L115" s="129" t="s">
        <v>35</v>
      </c>
      <c r="M115" s="129"/>
      <c r="N115" s="129"/>
      <c r="O115" s="129"/>
      <c r="P115" s="129" t="s">
        <v>36</v>
      </c>
      <c r="Q115" s="258">
        <f>H115*K115</f>
        <v>1267200</v>
      </c>
      <c r="R115" s="251">
        <v>1161600</v>
      </c>
      <c r="S115" s="170">
        <v>105600</v>
      </c>
      <c r="T115" s="170"/>
      <c r="U115" s="170"/>
      <c r="V115" s="170"/>
      <c r="W115" s="275">
        <f t="shared" si="8"/>
        <v>1267200</v>
      </c>
      <c r="X115" s="29">
        <f>SUM(R115:V115)-W115</f>
        <v>0</v>
      </c>
    </row>
    <row r="116" spans="1:24" ht="15" customHeight="1" x14ac:dyDescent="0.15">
      <c r="A116" s="215"/>
      <c r="B116" s="179"/>
      <c r="C116" s="179"/>
      <c r="D116" s="180"/>
      <c r="E116" s="180"/>
      <c r="F116" s="134"/>
      <c r="G116" s="248" t="s">
        <v>91</v>
      </c>
      <c r="H116" s="248">
        <v>99000</v>
      </c>
      <c r="I116" s="129" t="s">
        <v>19</v>
      </c>
      <c r="J116" s="136" t="s">
        <v>21</v>
      </c>
      <c r="K116" s="129">
        <v>12</v>
      </c>
      <c r="L116" s="129" t="s">
        <v>35</v>
      </c>
      <c r="M116" s="129"/>
      <c r="N116" s="129"/>
      <c r="O116" s="129"/>
      <c r="P116" s="129" t="s">
        <v>36</v>
      </c>
      <c r="Q116" s="258">
        <f>H116*K116</f>
        <v>1188000</v>
      </c>
      <c r="R116" s="251">
        <f>Q116</f>
        <v>1188000</v>
      </c>
      <c r="S116" s="170"/>
      <c r="T116" s="170"/>
      <c r="U116" s="170"/>
      <c r="V116" s="170"/>
      <c r="W116" s="275">
        <f t="shared" si="8"/>
        <v>1188000</v>
      </c>
      <c r="X116" s="29">
        <f>SUM(R116:V116)-W116</f>
        <v>0</v>
      </c>
    </row>
    <row r="117" spans="1:24" ht="15" customHeight="1" x14ac:dyDescent="0.15">
      <c r="A117" s="215"/>
      <c r="B117" s="179"/>
      <c r="C117" s="179"/>
      <c r="D117" s="180"/>
      <c r="E117" s="180"/>
      <c r="F117" s="134"/>
      <c r="G117" s="208" t="s">
        <v>48</v>
      </c>
      <c r="H117" s="138">
        <v>1500000</v>
      </c>
      <c r="I117" s="209"/>
      <c r="J117" s="136"/>
      <c r="K117" s="208"/>
      <c r="L117" s="209"/>
      <c r="M117" s="209"/>
      <c r="N117" s="209"/>
      <c r="O117" s="209"/>
      <c r="P117" s="209" t="s">
        <v>36</v>
      </c>
      <c r="Q117" s="258">
        <f>H117</f>
        <v>1500000</v>
      </c>
      <c r="R117" s="253">
        <v>400000</v>
      </c>
      <c r="S117" s="170">
        <v>1100000</v>
      </c>
      <c r="T117" s="170"/>
      <c r="U117" s="170"/>
      <c r="V117" s="170"/>
      <c r="W117" s="275">
        <f t="shared" si="8"/>
        <v>1500000</v>
      </c>
      <c r="X117" s="29">
        <f>SUM(R117:V117)-W117</f>
        <v>0</v>
      </c>
    </row>
    <row r="118" spans="1:24" ht="15" customHeight="1" x14ac:dyDescent="0.15">
      <c r="A118" s="216"/>
      <c r="B118" s="195"/>
      <c r="C118" s="195"/>
      <c r="D118" s="175"/>
      <c r="E118" s="175"/>
      <c r="F118" s="141"/>
      <c r="G118" s="584" t="s">
        <v>63</v>
      </c>
      <c r="H118" s="585"/>
      <c r="I118" s="585"/>
      <c r="J118" s="585"/>
      <c r="K118" s="585"/>
      <c r="L118" s="585"/>
      <c r="M118" s="585"/>
      <c r="N118" s="585"/>
      <c r="O118" s="585"/>
      <c r="P118" s="585"/>
      <c r="Q118" s="586"/>
      <c r="R118" s="251"/>
      <c r="S118" s="170"/>
      <c r="T118" s="170"/>
      <c r="U118" s="170"/>
      <c r="V118" s="170"/>
      <c r="W118" s="275">
        <f t="shared" si="8"/>
        <v>0</v>
      </c>
      <c r="X118" s="29">
        <f>SUM(R118:V118)-W118</f>
        <v>0</v>
      </c>
    </row>
    <row r="119" spans="1:24" ht="18.75" customHeight="1" x14ac:dyDescent="0.15">
      <c r="A119" s="616" t="s">
        <v>276</v>
      </c>
      <c r="B119" s="617"/>
      <c r="C119" s="618"/>
      <c r="D119" s="213">
        <f>D120+D141</f>
        <v>62660000</v>
      </c>
      <c r="E119" s="213">
        <f>E120+E141</f>
        <v>59260000</v>
      </c>
      <c r="F119" s="142">
        <f>E119-D119</f>
        <v>-3400000</v>
      </c>
      <c r="G119" s="207"/>
      <c r="H119" s="248"/>
      <c r="I119" s="206"/>
      <c r="J119" s="206"/>
      <c r="K119" s="206"/>
      <c r="L119" s="206"/>
      <c r="M119" s="206"/>
      <c r="N119" s="206"/>
      <c r="O119" s="206"/>
      <c r="P119" s="206"/>
      <c r="Q119" s="261"/>
      <c r="R119" s="251"/>
      <c r="S119" s="170"/>
      <c r="T119" s="170"/>
      <c r="U119" s="170"/>
      <c r="V119" s="170"/>
      <c r="W119" s="275">
        <f t="shared" si="8"/>
        <v>0</v>
      </c>
      <c r="X119" s="29">
        <f>SUM(R119:V119)-W119</f>
        <v>0</v>
      </c>
    </row>
    <row r="120" spans="1:24" ht="17.25" customHeight="1" x14ac:dyDescent="0.15">
      <c r="A120" s="183"/>
      <c r="B120" s="621" t="s">
        <v>279</v>
      </c>
      <c r="C120" s="622"/>
      <c r="D120" s="214">
        <f>D121+D128+D131+D134+D137</f>
        <v>50900000</v>
      </c>
      <c r="E120" s="214">
        <f>E121+E128+E131+E134+E137</f>
        <v>49140000</v>
      </c>
      <c r="F120" s="214">
        <f>F121+F128+F131+F134+F137</f>
        <v>-1760000</v>
      </c>
      <c r="G120" s="207"/>
      <c r="H120" s="248"/>
      <c r="I120" s="206"/>
      <c r="J120" s="206"/>
      <c r="K120" s="206"/>
      <c r="L120" s="206"/>
      <c r="M120" s="206"/>
      <c r="N120" s="206"/>
      <c r="O120" s="206"/>
      <c r="P120" s="206"/>
      <c r="Q120" s="261"/>
      <c r="R120" s="251"/>
      <c r="S120" s="170"/>
      <c r="T120" s="170"/>
      <c r="U120" s="170"/>
      <c r="V120" s="170"/>
      <c r="W120" s="275">
        <f t="shared" si="8"/>
        <v>0</v>
      </c>
      <c r="X120" s="29">
        <f>SUM(R120:V120)-W120</f>
        <v>0</v>
      </c>
    </row>
    <row r="121" spans="1:24" ht="15.75" customHeight="1" x14ac:dyDescent="0.15">
      <c r="A121" s="183"/>
      <c r="B121" s="179"/>
      <c r="C121" s="179" t="s">
        <v>319</v>
      </c>
      <c r="D121" s="180">
        <v>43660000</v>
      </c>
      <c r="E121" s="180">
        <f>Q121</f>
        <v>42000000</v>
      </c>
      <c r="F121" s="134">
        <f>E121-D121</f>
        <v>-1660000</v>
      </c>
      <c r="G121" s="147" t="s">
        <v>24</v>
      </c>
      <c r="H121" s="203"/>
      <c r="I121" s="204"/>
      <c r="J121" s="204"/>
      <c r="K121" s="204"/>
      <c r="L121" s="204"/>
      <c r="M121" s="204"/>
      <c r="N121" s="204"/>
      <c r="O121" s="204"/>
      <c r="P121" s="204"/>
      <c r="Q121" s="238">
        <f>SUM(Q122:Q126)</f>
        <v>42000000</v>
      </c>
      <c r="R121" s="251"/>
      <c r="S121" s="170"/>
      <c r="T121" s="170"/>
      <c r="U121" s="170"/>
      <c r="V121" s="170"/>
      <c r="W121" s="275">
        <f t="shared" si="8"/>
        <v>0</v>
      </c>
      <c r="X121" s="29">
        <f>SUM(R121:V121)-W121</f>
        <v>0</v>
      </c>
    </row>
    <row r="122" spans="1:24" ht="15.75" customHeight="1" x14ac:dyDescent="0.15">
      <c r="A122" s="183"/>
      <c r="B122" s="179"/>
      <c r="C122" s="179"/>
      <c r="D122" s="180"/>
      <c r="E122" s="180"/>
      <c r="F122" s="134"/>
      <c r="G122" s="205" t="s">
        <v>150</v>
      </c>
      <c r="H122" s="155">
        <v>2500000</v>
      </c>
      <c r="I122" s="129" t="s">
        <v>19</v>
      </c>
      <c r="J122" s="136" t="s">
        <v>47</v>
      </c>
      <c r="K122" s="206">
        <v>12</v>
      </c>
      <c r="L122" s="206" t="s">
        <v>35</v>
      </c>
      <c r="M122" s="136"/>
      <c r="N122" s="206"/>
      <c r="O122" s="206"/>
      <c r="P122" s="206" t="s">
        <v>36</v>
      </c>
      <c r="Q122" s="258">
        <f>H122*K122</f>
        <v>30000000</v>
      </c>
      <c r="R122" s="251"/>
      <c r="S122" s="170">
        <f>Q122-V122</f>
        <v>26760000</v>
      </c>
      <c r="T122" s="170"/>
      <c r="U122" s="170"/>
      <c r="V122" s="170">
        <v>3240000</v>
      </c>
      <c r="W122" s="275">
        <f t="shared" si="8"/>
        <v>30000000</v>
      </c>
      <c r="X122" s="29">
        <f>SUM(R122:V122)-W122</f>
        <v>0</v>
      </c>
    </row>
    <row r="123" spans="1:24" ht="15.75" customHeight="1" x14ac:dyDescent="0.15">
      <c r="A123" s="183"/>
      <c r="B123" s="179"/>
      <c r="C123" s="179"/>
      <c r="D123" s="180"/>
      <c r="E123" s="180"/>
      <c r="F123" s="134"/>
      <c r="G123" s="205" t="s">
        <v>340</v>
      </c>
      <c r="H123" s="248">
        <v>600000</v>
      </c>
      <c r="I123" s="129" t="s">
        <v>19</v>
      </c>
      <c r="J123" s="136" t="s">
        <v>47</v>
      </c>
      <c r="K123" s="206">
        <v>12</v>
      </c>
      <c r="L123" s="206" t="s">
        <v>35</v>
      </c>
      <c r="M123" s="136"/>
      <c r="N123" s="206"/>
      <c r="O123" s="206"/>
      <c r="P123" s="206" t="s">
        <v>36</v>
      </c>
      <c r="Q123" s="258">
        <f t="shared" ref="Q123:Q126" si="11">H123*K123</f>
        <v>7200000</v>
      </c>
      <c r="R123" s="251"/>
      <c r="S123" s="170">
        <f t="shared" ref="S123:S126" si="12">Q123</f>
        <v>7200000</v>
      </c>
      <c r="T123" s="170"/>
      <c r="U123" s="170"/>
      <c r="V123" s="170"/>
      <c r="W123" s="275">
        <f t="shared" si="8"/>
        <v>7200000</v>
      </c>
      <c r="X123" s="29">
        <f>SUM(R123:V123)-W123</f>
        <v>0</v>
      </c>
    </row>
    <row r="124" spans="1:24" ht="15.75" customHeight="1" x14ac:dyDescent="0.15">
      <c r="A124" s="183"/>
      <c r="B124" s="179"/>
      <c r="C124" s="179"/>
      <c r="D124" s="180"/>
      <c r="E124" s="180"/>
      <c r="F124" s="134"/>
      <c r="G124" s="205" t="s">
        <v>341</v>
      </c>
      <c r="H124" s="248">
        <v>2600000</v>
      </c>
      <c r="I124" s="129" t="s">
        <v>19</v>
      </c>
      <c r="J124" s="136" t="s">
        <v>47</v>
      </c>
      <c r="K124" s="206">
        <v>1</v>
      </c>
      <c r="L124" s="206" t="s">
        <v>35</v>
      </c>
      <c r="M124" s="136"/>
      <c r="N124" s="206"/>
      <c r="O124" s="206"/>
      <c r="P124" s="206" t="s">
        <v>36</v>
      </c>
      <c r="Q124" s="258">
        <f t="shared" si="11"/>
        <v>2600000</v>
      </c>
      <c r="R124" s="251"/>
      <c r="S124" s="170">
        <f t="shared" si="12"/>
        <v>2600000</v>
      </c>
      <c r="T124" s="170"/>
      <c r="U124" s="170"/>
      <c r="V124" s="170"/>
      <c r="W124" s="275">
        <f t="shared" si="8"/>
        <v>2600000</v>
      </c>
      <c r="X124" s="29">
        <f>SUM(R124:V124)-W124</f>
        <v>0</v>
      </c>
    </row>
    <row r="125" spans="1:24" ht="15.75" customHeight="1" x14ac:dyDescent="0.15">
      <c r="A125" s="183"/>
      <c r="B125" s="179"/>
      <c r="C125" s="179"/>
      <c r="D125" s="180"/>
      <c r="E125" s="180"/>
      <c r="F125" s="134"/>
      <c r="G125" s="205" t="s">
        <v>342</v>
      </c>
      <c r="H125" s="248">
        <v>1400000</v>
      </c>
      <c r="I125" s="129" t="s">
        <v>19</v>
      </c>
      <c r="J125" s="136" t="s">
        <v>47</v>
      </c>
      <c r="K125" s="206">
        <v>1</v>
      </c>
      <c r="L125" s="206" t="s">
        <v>35</v>
      </c>
      <c r="M125" s="136"/>
      <c r="N125" s="206"/>
      <c r="O125" s="206"/>
      <c r="P125" s="206" t="s">
        <v>36</v>
      </c>
      <c r="Q125" s="258">
        <f t="shared" si="11"/>
        <v>1400000</v>
      </c>
      <c r="R125" s="251"/>
      <c r="S125" s="170">
        <f t="shared" si="12"/>
        <v>1400000</v>
      </c>
      <c r="T125" s="170"/>
      <c r="U125" s="170"/>
      <c r="V125" s="170"/>
      <c r="W125" s="275">
        <f t="shared" si="8"/>
        <v>1400000</v>
      </c>
      <c r="X125" s="29">
        <f>SUM(R125:V125)-W125</f>
        <v>0</v>
      </c>
    </row>
    <row r="126" spans="1:24" ht="15.75" customHeight="1" x14ac:dyDescent="0.15">
      <c r="A126" s="183"/>
      <c r="B126" s="179"/>
      <c r="C126" s="179"/>
      <c r="D126" s="180"/>
      <c r="E126" s="180"/>
      <c r="F126" s="134"/>
      <c r="G126" s="205" t="s">
        <v>192</v>
      </c>
      <c r="H126" s="248">
        <v>800000</v>
      </c>
      <c r="I126" s="129" t="s">
        <v>19</v>
      </c>
      <c r="J126" s="136" t="s">
        <v>47</v>
      </c>
      <c r="K126" s="206">
        <v>1</v>
      </c>
      <c r="L126" s="206" t="s">
        <v>35</v>
      </c>
      <c r="M126" s="136"/>
      <c r="N126" s="206"/>
      <c r="O126" s="206"/>
      <c r="P126" s="206" t="s">
        <v>36</v>
      </c>
      <c r="Q126" s="258">
        <f t="shared" si="11"/>
        <v>800000</v>
      </c>
      <c r="R126" s="251"/>
      <c r="S126" s="170">
        <f t="shared" si="12"/>
        <v>800000</v>
      </c>
      <c r="T126" s="170"/>
      <c r="U126" s="170"/>
      <c r="V126" s="170"/>
      <c r="W126" s="275">
        <f t="shared" si="8"/>
        <v>800000</v>
      </c>
      <c r="X126" s="29">
        <f>SUM(R126:V126)-W126</f>
        <v>0</v>
      </c>
    </row>
    <row r="127" spans="1:24" ht="16.5" customHeight="1" x14ac:dyDescent="0.15">
      <c r="A127" s="183"/>
      <c r="B127" s="179"/>
      <c r="C127" s="194"/>
      <c r="D127" s="182"/>
      <c r="E127" s="182"/>
      <c r="F127" s="149"/>
      <c r="G127" s="581" t="s">
        <v>5</v>
      </c>
      <c r="H127" s="582"/>
      <c r="I127" s="582"/>
      <c r="J127" s="582"/>
      <c r="K127" s="582"/>
      <c r="L127" s="582"/>
      <c r="M127" s="582"/>
      <c r="N127" s="582"/>
      <c r="O127" s="582"/>
      <c r="P127" s="582"/>
      <c r="Q127" s="583"/>
      <c r="R127" s="251"/>
      <c r="S127" s="170"/>
      <c r="T127" s="170"/>
      <c r="U127" s="170"/>
      <c r="V127" s="170"/>
      <c r="W127" s="275">
        <f t="shared" si="8"/>
        <v>0</v>
      </c>
      <c r="X127" s="29">
        <f>SUM(R127:V127)-W127</f>
        <v>0</v>
      </c>
    </row>
    <row r="128" spans="1:24" ht="16.5" customHeight="1" x14ac:dyDescent="0.15">
      <c r="A128" s="215"/>
      <c r="B128" s="179"/>
      <c r="C128" s="179" t="s">
        <v>110</v>
      </c>
      <c r="D128" s="180">
        <v>1800000</v>
      </c>
      <c r="E128" s="180">
        <f>Q128</f>
        <v>840000</v>
      </c>
      <c r="F128" s="134">
        <f>E128-D128</f>
        <v>-960000</v>
      </c>
      <c r="G128" s="147" t="s">
        <v>264</v>
      </c>
      <c r="H128" s="203"/>
      <c r="I128" s="204"/>
      <c r="J128" s="204"/>
      <c r="K128" s="204"/>
      <c r="L128" s="204"/>
      <c r="M128" s="204"/>
      <c r="N128" s="204"/>
      <c r="O128" s="204"/>
      <c r="P128" s="204"/>
      <c r="Q128" s="238">
        <f>SUM(Q129:Q129)</f>
        <v>840000</v>
      </c>
      <c r="R128" s="251"/>
      <c r="S128" s="170"/>
      <c r="T128" s="170"/>
      <c r="U128" s="170"/>
      <c r="V128" s="170"/>
      <c r="W128" s="275">
        <f t="shared" si="8"/>
        <v>0</v>
      </c>
      <c r="X128" s="29">
        <f>SUM(R128:V128)-W128</f>
        <v>0</v>
      </c>
    </row>
    <row r="129" spans="1:24" ht="16.5" customHeight="1" x14ac:dyDescent="0.15">
      <c r="A129" s="215"/>
      <c r="B129" s="179"/>
      <c r="C129" s="179"/>
      <c r="D129" s="180"/>
      <c r="E129" s="180"/>
      <c r="F129" s="134"/>
      <c r="G129" s="205" t="s">
        <v>311</v>
      </c>
      <c r="H129" s="248">
        <v>70000</v>
      </c>
      <c r="I129" s="129" t="s">
        <v>19</v>
      </c>
      <c r="J129" s="136" t="s">
        <v>21</v>
      </c>
      <c r="K129" s="206">
        <v>12</v>
      </c>
      <c r="L129" s="206" t="s">
        <v>35</v>
      </c>
      <c r="M129" s="206"/>
      <c r="N129" s="206"/>
      <c r="O129" s="206"/>
      <c r="P129" s="206" t="s">
        <v>36</v>
      </c>
      <c r="Q129" s="130">
        <f>H129*K129</f>
        <v>840000</v>
      </c>
      <c r="R129" s="251">
        <v>783500</v>
      </c>
      <c r="S129" s="170">
        <v>56500</v>
      </c>
      <c r="T129" s="170"/>
      <c r="U129" s="170"/>
      <c r="V129" s="170"/>
      <c r="W129" s="275">
        <f t="shared" si="8"/>
        <v>840000</v>
      </c>
      <c r="X129" s="29">
        <f>SUM(R129:V129)-W129</f>
        <v>0</v>
      </c>
    </row>
    <row r="130" spans="1:24" ht="16.5" customHeight="1" x14ac:dyDescent="0.15">
      <c r="A130" s="215"/>
      <c r="B130" s="179"/>
      <c r="C130" s="179"/>
      <c r="D130" s="180"/>
      <c r="E130" s="180"/>
      <c r="F130" s="134"/>
      <c r="G130" s="638" t="s">
        <v>181</v>
      </c>
      <c r="H130" s="639"/>
      <c r="I130" s="639"/>
      <c r="J130" s="639"/>
      <c r="K130" s="639"/>
      <c r="L130" s="639"/>
      <c r="M130" s="639"/>
      <c r="N130" s="639"/>
      <c r="O130" s="639"/>
      <c r="P130" s="639"/>
      <c r="Q130" s="640"/>
      <c r="R130" s="251"/>
      <c r="S130" s="170"/>
      <c r="T130" s="170"/>
      <c r="U130" s="170"/>
      <c r="V130" s="170"/>
      <c r="W130" s="275">
        <f t="shared" si="8"/>
        <v>0</v>
      </c>
      <c r="X130" s="29">
        <f>SUM(R130:V130)-W130</f>
        <v>0</v>
      </c>
    </row>
    <row r="131" spans="1:24" ht="16.5" customHeight="1" x14ac:dyDescent="0.15">
      <c r="A131" s="215"/>
      <c r="B131" s="179"/>
      <c r="C131" s="184" t="s">
        <v>318</v>
      </c>
      <c r="D131" s="185">
        <v>500000</v>
      </c>
      <c r="E131" s="185">
        <f>Q131</f>
        <v>400000</v>
      </c>
      <c r="F131" s="157">
        <f>E131-D131</f>
        <v>-100000</v>
      </c>
      <c r="G131" s="217" t="s">
        <v>288</v>
      </c>
      <c r="H131" s="159"/>
      <c r="I131" s="218"/>
      <c r="J131" s="218"/>
      <c r="K131" s="218"/>
      <c r="L131" s="218"/>
      <c r="M131" s="218"/>
      <c r="N131" s="218"/>
      <c r="O131" s="218"/>
      <c r="P131" s="218"/>
      <c r="Q131" s="255">
        <f>SUM(Q132:Q132)</f>
        <v>400000</v>
      </c>
      <c r="R131" s="251"/>
      <c r="S131" s="170"/>
      <c r="T131" s="170"/>
      <c r="U131" s="170"/>
      <c r="V131" s="170"/>
      <c r="W131" s="275">
        <f t="shared" si="8"/>
        <v>0</v>
      </c>
      <c r="X131" s="29">
        <f>SUM(R131:V131)-W131</f>
        <v>0</v>
      </c>
    </row>
    <row r="132" spans="1:24" ht="16.5" customHeight="1" x14ac:dyDescent="0.15">
      <c r="A132" s="215"/>
      <c r="B132" s="179"/>
      <c r="C132" s="179"/>
      <c r="D132" s="180"/>
      <c r="E132" s="180"/>
      <c r="F132" s="134"/>
      <c r="G132" s="205" t="s">
        <v>270</v>
      </c>
      <c r="H132" s="248">
        <v>100000</v>
      </c>
      <c r="I132" s="206" t="s">
        <v>19</v>
      </c>
      <c r="J132" s="136" t="s">
        <v>21</v>
      </c>
      <c r="K132" s="206">
        <v>4</v>
      </c>
      <c r="L132" s="206" t="s">
        <v>35</v>
      </c>
      <c r="M132" s="206"/>
      <c r="N132" s="206"/>
      <c r="O132" s="206"/>
      <c r="P132" s="206" t="s">
        <v>36</v>
      </c>
      <c r="Q132" s="259">
        <f>H132*K132</f>
        <v>400000</v>
      </c>
      <c r="R132" s="251">
        <f>Q132</f>
        <v>400000</v>
      </c>
      <c r="S132" s="170"/>
      <c r="T132" s="170"/>
      <c r="U132" s="170"/>
      <c r="V132" s="170"/>
      <c r="W132" s="275">
        <f t="shared" si="8"/>
        <v>400000</v>
      </c>
      <c r="X132" s="29">
        <f>SUM(R132:V132)-W132</f>
        <v>0</v>
      </c>
    </row>
    <row r="133" spans="1:24" ht="16.5" customHeight="1" x14ac:dyDescent="0.15">
      <c r="A133" s="215"/>
      <c r="B133" s="179"/>
      <c r="C133" s="195"/>
      <c r="D133" s="175"/>
      <c r="E133" s="175"/>
      <c r="F133" s="141"/>
      <c r="G133" s="584" t="s">
        <v>152</v>
      </c>
      <c r="H133" s="585"/>
      <c r="I133" s="585"/>
      <c r="J133" s="585"/>
      <c r="K133" s="585"/>
      <c r="L133" s="585"/>
      <c r="M133" s="585"/>
      <c r="N133" s="585"/>
      <c r="O133" s="585"/>
      <c r="P133" s="585"/>
      <c r="Q133" s="586"/>
      <c r="R133" s="252"/>
      <c r="S133" s="170"/>
      <c r="T133" s="170"/>
      <c r="U133" s="170"/>
      <c r="V133" s="170"/>
      <c r="W133" s="275">
        <f t="shared" si="8"/>
        <v>0</v>
      </c>
      <c r="X133" s="29">
        <f>SUM(R133:V133)-W133</f>
        <v>0</v>
      </c>
    </row>
    <row r="134" spans="1:24" ht="15" customHeight="1" x14ac:dyDescent="0.15">
      <c r="A134" s="215"/>
      <c r="B134" s="179"/>
      <c r="C134" s="179" t="s">
        <v>104</v>
      </c>
      <c r="D134" s="180">
        <v>500000</v>
      </c>
      <c r="E134" s="180">
        <f>Q134</f>
        <v>500000</v>
      </c>
      <c r="F134" s="134">
        <f>E134-D134</f>
        <v>0</v>
      </c>
      <c r="G134" s="219" t="s">
        <v>273</v>
      </c>
      <c r="H134" s="248"/>
      <c r="I134" s="206"/>
      <c r="J134" s="206"/>
      <c r="K134" s="206"/>
      <c r="L134" s="206"/>
      <c r="M134" s="206"/>
      <c r="N134" s="206"/>
      <c r="O134" s="206"/>
      <c r="P134" s="206"/>
      <c r="Q134" s="238">
        <f>SUM(Q135:Q135)</f>
        <v>500000</v>
      </c>
      <c r="R134" s="251"/>
      <c r="S134" s="170"/>
      <c r="T134" s="170"/>
      <c r="U134" s="170"/>
      <c r="V134" s="170"/>
      <c r="W134" s="275">
        <f t="shared" si="8"/>
        <v>0</v>
      </c>
      <c r="X134" s="29">
        <f>SUM(R134:V134)-W134</f>
        <v>0</v>
      </c>
    </row>
    <row r="135" spans="1:24" ht="15" customHeight="1" x14ac:dyDescent="0.15">
      <c r="A135" s="215"/>
      <c r="B135" s="179"/>
      <c r="C135" s="179"/>
      <c r="D135" s="180"/>
      <c r="E135" s="180"/>
      <c r="F135" s="134"/>
      <c r="G135" s="208" t="s">
        <v>162</v>
      </c>
      <c r="H135" s="138"/>
      <c r="I135" s="209"/>
      <c r="J135" s="192"/>
      <c r="K135" s="209"/>
      <c r="L135" s="209"/>
      <c r="M135" s="209"/>
      <c r="N135" s="206"/>
      <c r="O135" s="206"/>
      <c r="P135" s="206" t="s">
        <v>36</v>
      </c>
      <c r="Q135" s="259">
        <v>500000</v>
      </c>
      <c r="R135" s="251"/>
      <c r="S135" s="170">
        <v>500000</v>
      </c>
      <c r="T135" s="170"/>
      <c r="U135" s="170"/>
      <c r="V135" s="170"/>
      <c r="W135" s="275">
        <f t="shared" si="8"/>
        <v>500000</v>
      </c>
      <c r="X135" s="29">
        <f>SUM(R135:V135)-W135</f>
        <v>0</v>
      </c>
    </row>
    <row r="136" spans="1:24" ht="15" customHeight="1" x14ac:dyDescent="0.15">
      <c r="A136" s="215"/>
      <c r="B136" s="179"/>
      <c r="C136" s="194"/>
      <c r="D136" s="182"/>
      <c r="E136" s="182"/>
      <c r="F136" s="149"/>
      <c r="G136" s="581" t="s">
        <v>94</v>
      </c>
      <c r="H136" s="582"/>
      <c r="I136" s="582"/>
      <c r="J136" s="582"/>
      <c r="K136" s="582"/>
      <c r="L136" s="582"/>
      <c r="M136" s="582"/>
      <c r="N136" s="582"/>
      <c r="O136" s="582"/>
      <c r="P136" s="582"/>
      <c r="Q136" s="583"/>
      <c r="R136" s="251"/>
      <c r="S136" s="170"/>
      <c r="T136" s="170"/>
      <c r="U136" s="170"/>
      <c r="V136" s="170"/>
      <c r="W136" s="275">
        <f t="shared" ref="W136:W169" si="13">SUM(R136:V136)</f>
        <v>0</v>
      </c>
      <c r="X136" s="29">
        <f>SUM(R136:V136)-W136</f>
        <v>0</v>
      </c>
    </row>
    <row r="137" spans="1:24" ht="15" customHeight="1" x14ac:dyDescent="0.15">
      <c r="A137" s="215"/>
      <c r="B137" s="179"/>
      <c r="C137" s="179" t="s">
        <v>317</v>
      </c>
      <c r="D137" s="180">
        <v>4440000</v>
      </c>
      <c r="E137" s="180">
        <f>Q137</f>
        <v>5400000</v>
      </c>
      <c r="F137" s="134">
        <f>E137-D137</f>
        <v>960000</v>
      </c>
      <c r="G137" s="219" t="s">
        <v>291</v>
      </c>
      <c r="H137" s="248"/>
      <c r="I137" s="206"/>
      <c r="J137" s="206"/>
      <c r="K137" s="206"/>
      <c r="L137" s="206"/>
      <c r="M137" s="206"/>
      <c r="N137" s="206"/>
      <c r="O137" s="206"/>
      <c r="P137" s="206"/>
      <c r="Q137" s="238">
        <f>SUM(Q138:Q139)</f>
        <v>5400000</v>
      </c>
      <c r="R137" s="251"/>
      <c r="S137" s="170"/>
      <c r="T137" s="170"/>
      <c r="U137" s="170"/>
      <c r="V137" s="170"/>
      <c r="W137" s="275">
        <f t="shared" si="13"/>
        <v>0</v>
      </c>
      <c r="X137" s="29">
        <f>SUM(R137:V137)-W137</f>
        <v>0</v>
      </c>
    </row>
    <row r="138" spans="1:24" ht="15" customHeight="1" x14ac:dyDescent="0.15">
      <c r="A138" s="215"/>
      <c r="B138" s="179"/>
      <c r="C138" s="179"/>
      <c r="D138" s="180"/>
      <c r="E138" s="180"/>
      <c r="F138" s="134"/>
      <c r="G138" s="208" t="s">
        <v>166</v>
      </c>
      <c r="H138" s="138">
        <v>450000</v>
      </c>
      <c r="I138" s="209" t="s">
        <v>19</v>
      </c>
      <c r="J138" s="192" t="s">
        <v>47</v>
      </c>
      <c r="K138" s="209">
        <v>12</v>
      </c>
      <c r="L138" s="209" t="s">
        <v>37</v>
      </c>
      <c r="M138" s="206"/>
      <c r="N138" s="206"/>
      <c r="O138" s="206"/>
      <c r="P138" s="206" t="s">
        <v>36</v>
      </c>
      <c r="Q138" s="260">
        <f>H138*K138</f>
        <v>5400000</v>
      </c>
      <c r="R138" s="251">
        <v>4199000</v>
      </c>
      <c r="S138" s="170"/>
      <c r="T138" s="170"/>
      <c r="U138" s="170">
        <v>841000</v>
      </c>
      <c r="V138" s="170">
        <v>360000</v>
      </c>
      <c r="W138" s="275">
        <f t="shared" si="13"/>
        <v>5400000</v>
      </c>
      <c r="X138" s="29">
        <f>SUM(R138:V138)-W138</f>
        <v>0</v>
      </c>
    </row>
    <row r="139" spans="1:24" ht="15" customHeight="1" x14ac:dyDescent="0.15">
      <c r="A139" s="215"/>
      <c r="B139" s="179"/>
      <c r="C139" s="179"/>
      <c r="D139" s="180"/>
      <c r="E139" s="180"/>
      <c r="F139" s="134"/>
      <c r="G139" s="208"/>
      <c r="H139" s="138"/>
      <c r="I139" s="209"/>
      <c r="J139" s="192"/>
      <c r="K139" s="209"/>
      <c r="L139" s="209"/>
      <c r="M139" s="206"/>
      <c r="N139" s="206"/>
      <c r="O139" s="206"/>
      <c r="P139" s="206"/>
      <c r="Q139" s="260">
        <f>H139*K139</f>
        <v>0</v>
      </c>
      <c r="R139" s="251">
        <f>Q139</f>
        <v>0</v>
      </c>
      <c r="S139" s="170"/>
      <c r="T139" s="170"/>
      <c r="U139" s="170"/>
      <c r="V139" s="170"/>
      <c r="W139" s="275">
        <f t="shared" si="13"/>
        <v>0</v>
      </c>
      <c r="X139" s="29">
        <f>SUM(R139:V139)-W139</f>
        <v>0</v>
      </c>
    </row>
    <row r="140" spans="1:24" ht="15" customHeight="1" x14ac:dyDescent="0.15">
      <c r="A140" s="215"/>
      <c r="B140" s="438"/>
      <c r="C140" s="439"/>
      <c r="D140" s="180"/>
      <c r="E140" s="180"/>
      <c r="F140" s="134"/>
      <c r="G140" s="646" t="s">
        <v>73</v>
      </c>
      <c r="H140" s="647"/>
      <c r="I140" s="647"/>
      <c r="J140" s="647"/>
      <c r="K140" s="647"/>
      <c r="L140" s="647"/>
      <c r="M140" s="647"/>
      <c r="N140" s="647"/>
      <c r="O140" s="647"/>
      <c r="P140" s="647"/>
      <c r="Q140" s="648"/>
      <c r="R140" s="251"/>
      <c r="S140" s="170"/>
      <c r="T140" s="170"/>
      <c r="U140" s="170"/>
      <c r="V140" s="170"/>
      <c r="W140" s="275">
        <f t="shared" si="13"/>
        <v>0</v>
      </c>
      <c r="X140" s="29">
        <f>SUM(R140:V140)-W140</f>
        <v>0</v>
      </c>
    </row>
    <row r="141" spans="1:24" ht="16.5" customHeight="1" x14ac:dyDescent="0.15">
      <c r="A141" s="215"/>
      <c r="B141" s="644" t="s">
        <v>265</v>
      </c>
      <c r="C141" s="645"/>
      <c r="D141" s="214">
        <f>D142+D153</f>
        <v>11760000</v>
      </c>
      <c r="E141" s="214">
        <f>E142+E153+E156</f>
        <v>10120000</v>
      </c>
      <c r="F141" s="126">
        <f t="shared" ref="F141:F142" si="14">E141-D141</f>
        <v>-1640000</v>
      </c>
      <c r="G141" s="221"/>
      <c r="H141" s="152"/>
      <c r="I141" s="222"/>
      <c r="J141" s="222"/>
      <c r="K141" s="222"/>
      <c r="L141" s="222"/>
      <c r="M141" s="222"/>
      <c r="N141" s="222"/>
      <c r="O141" s="222"/>
      <c r="P141" s="222"/>
      <c r="Q141" s="262"/>
      <c r="R141" s="251"/>
      <c r="S141" s="170"/>
      <c r="T141" s="170"/>
      <c r="U141" s="170"/>
      <c r="V141" s="170"/>
      <c r="W141" s="275">
        <f t="shared" si="13"/>
        <v>0</v>
      </c>
      <c r="X141" s="29">
        <f>SUM(R141:V141)-W141</f>
        <v>0</v>
      </c>
    </row>
    <row r="142" spans="1:24" ht="15" customHeight="1" x14ac:dyDescent="0.15">
      <c r="A142" s="215"/>
      <c r="B142" s="220"/>
      <c r="C142" s="220" t="s">
        <v>209</v>
      </c>
      <c r="D142" s="180">
        <v>10360000</v>
      </c>
      <c r="E142" s="180">
        <f>Q142</f>
        <v>9570000</v>
      </c>
      <c r="F142" s="134">
        <f t="shared" si="14"/>
        <v>-790000</v>
      </c>
      <c r="G142" s="223" t="s">
        <v>92</v>
      </c>
      <c r="H142" s="152"/>
      <c r="I142" s="222"/>
      <c r="J142" s="222"/>
      <c r="K142" s="222"/>
      <c r="L142" s="222"/>
      <c r="M142" s="222"/>
      <c r="N142" s="222"/>
      <c r="O142" s="222"/>
      <c r="P142" s="222"/>
      <c r="Q142" s="263">
        <f>SUM(Q143:Q151)</f>
        <v>9570000</v>
      </c>
      <c r="R142" s="251"/>
      <c r="S142" s="170"/>
      <c r="T142" s="170"/>
      <c r="U142" s="170"/>
      <c r="V142" s="170"/>
      <c r="W142" s="275">
        <f t="shared" si="13"/>
        <v>0</v>
      </c>
      <c r="X142" s="29">
        <f>SUM(R142:V142)-W142</f>
        <v>0</v>
      </c>
    </row>
    <row r="143" spans="1:24" ht="15" customHeight="1" x14ac:dyDescent="0.15">
      <c r="A143" s="215"/>
      <c r="B143" s="220"/>
      <c r="C143" s="220"/>
      <c r="D143" s="180"/>
      <c r="E143" s="180"/>
      <c r="F143" s="134"/>
      <c r="G143" s="208" t="s">
        <v>190</v>
      </c>
      <c r="H143" s="138">
        <v>1600000</v>
      </c>
      <c r="I143" s="209" t="s">
        <v>19</v>
      </c>
      <c r="J143" s="192" t="s">
        <v>21</v>
      </c>
      <c r="K143" s="209">
        <v>2</v>
      </c>
      <c r="L143" s="209" t="s">
        <v>37</v>
      </c>
      <c r="M143" s="136"/>
      <c r="N143" s="206"/>
      <c r="O143" s="206"/>
      <c r="P143" s="206" t="s">
        <v>36</v>
      </c>
      <c r="Q143" s="259">
        <f>W143</f>
        <v>3200000</v>
      </c>
      <c r="R143" s="473">
        <v>2416000</v>
      </c>
      <c r="S143" s="170">
        <v>34000</v>
      </c>
      <c r="T143" s="170"/>
      <c r="U143" s="170"/>
      <c r="V143" s="474">
        <v>750000</v>
      </c>
      <c r="W143" s="275">
        <f t="shared" si="13"/>
        <v>3200000</v>
      </c>
      <c r="X143" s="29">
        <f>SUM(R143:V143)-W143</f>
        <v>0</v>
      </c>
    </row>
    <row r="144" spans="1:24" ht="15" customHeight="1" x14ac:dyDescent="0.15">
      <c r="A144" s="215"/>
      <c r="B144" s="220"/>
      <c r="C144" s="220"/>
      <c r="D144" s="180"/>
      <c r="E144" s="180"/>
      <c r="F144" s="134"/>
      <c r="G144" s="205" t="s">
        <v>234</v>
      </c>
      <c r="H144" s="441">
        <v>250000</v>
      </c>
      <c r="I144" s="209" t="s">
        <v>19</v>
      </c>
      <c r="J144" s="192" t="s">
        <v>47</v>
      </c>
      <c r="K144" s="209">
        <v>12</v>
      </c>
      <c r="L144" s="209" t="s">
        <v>35</v>
      </c>
      <c r="M144" s="136"/>
      <c r="N144" s="206"/>
      <c r="O144" s="206"/>
      <c r="P144" s="206" t="s">
        <v>36</v>
      </c>
      <c r="Q144" s="259">
        <f>H144*K144</f>
        <v>3000000</v>
      </c>
      <c r="R144" s="251">
        <f>Q144-V144</f>
        <v>2600000</v>
      </c>
      <c r="S144" s="170"/>
      <c r="T144" s="170"/>
      <c r="U144" s="170"/>
      <c r="V144" s="170">
        <v>400000</v>
      </c>
      <c r="W144" s="275">
        <f t="shared" si="13"/>
        <v>3000000</v>
      </c>
      <c r="X144" s="29">
        <f>SUM(R144:V144)-W144</f>
        <v>0</v>
      </c>
    </row>
    <row r="145" spans="1:24" ht="15" customHeight="1" x14ac:dyDescent="0.15">
      <c r="A145" s="215"/>
      <c r="B145" s="220"/>
      <c r="C145" s="220"/>
      <c r="D145" s="180"/>
      <c r="E145" s="180"/>
      <c r="F145" s="134"/>
      <c r="G145" s="205" t="s">
        <v>208</v>
      </c>
      <c r="H145" s="248">
        <v>300000</v>
      </c>
      <c r="I145" s="209" t="s">
        <v>19</v>
      </c>
      <c r="J145" s="192" t="s">
        <v>47</v>
      </c>
      <c r="K145" s="209">
        <v>4</v>
      </c>
      <c r="L145" s="209" t="s">
        <v>51</v>
      </c>
      <c r="M145" s="136"/>
      <c r="N145" s="206"/>
      <c r="O145" s="206"/>
      <c r="P145" s="206" t="s">
        <v>36</v>
      </c>
      <c r="Q145" s="259">
        <f>H145*K145</f>
        <v>1200000</v>
      </c>
      <c r="R145" s="251">
        <f>Q145</f>
        <v>1200000</v>
      </c>
      <c r="S145" s="170"/>
      <c r="T145" s="170"/>
      <c r="U145" s="170"/>
      <c r="V145" s="170"/>
      <c r="W145" s="275">
        <f t="shared" si="13"/>
        <v>1200000</v>
      </c>
      <c r="X145" s="29">
        <f>SUM(R145:V145)-W145</f>
        <v>0</v>
      </c>
    </row>
    <row r="146" spans="1:24" ht="15" customHeight="1" x14ac:dyDescent="0.15">
      <c r="A146" s="215"/>
      <c r="B146" s="220"/>
      <c r="C146" s="220"/>
      <c r="D146" s="180"/>
      <c r="E146" s="180"/>
      <c r="F146" s="134"/>
      <c r="G146" s="208" t="s">
        <v>212</v>
      </c>
      <c r="H146" s="138">
        <v>30000</v>
      </c>
      <c r="I146" s="209" t="s">
        <v>19</v>
      </c>
      <c r="J146" s="192" t="s">
        <v>47</v>
      </c>
      <c r="K146" s="209">
        <v>12</v>
      </c>
      <c r="L146" s="209" t="s">
        <v>37</v>
      </c>
      <c r="M146" s="209"/>
      <c r="N146" s="209"/>
      <c r="O146" s="209"/>
      <c r="P146" s="209" t="s">
        <v>36</v>
      </c>
      <c r="Q146" s="259">
        <f t="shared" ref="Q146:Q151" si="15">H146*K146</f>
        <v>360000</v>
      </c>
      <c r="R146" s="251"/>
      <c r="S146" s="170"/>
      <c r="T146" s="170"/>
      <c r="U146" s="170"/>
      <c r="V146" s="170">
        <f>Q146</f>
        <v>360000</v>
      </c>
      <c r="W146" s="275">
        <f t="shared" si="13"/>
        <v>360000</v>
      </c>
      <c r="X146" s="29">
        <f>SUM(R146:V146)-W146</f>
        <v>0</v>
      </c>
    </row>
    <row r="147" spans="1:24" ht="15" customHeight="1" x14ac:dyDescent="0.15">
      <c r="A147" s="215"/>
      <c r="B147" s="220"/>
      <c r="C147" s="220"/>
      <c r="D147" s="180"/>
      <c r="E147" s="180"/>
      <c r="F147" s="134"/>
      <c r="G147" s="208" t="s">
        <v>193</v>
      </c>
      <c r="H147" s="138">
        <v>50000</v>
      </c>
      <c r="I147" s="209" t="s">
        <v>19</v>
      </c>
      <c r="J147" s="192" t="s">
        <v>47</v>
      </c>
      <c r="K147" s="209">
        <v>6</v>
      </c>
      <c r="L147" s="209" t="s">
        <v>37</v>
      </c>
      <c r="M147" s="209"/>
      <c r="N147" s="209"/>
      <c r="O147" s="209"/>
      <c r="P147" s="209" t="s">
        <v>36</v>
      </c>
      <c r="Q147" s="259">
        <f>H147*K147</f>
        <v>300000</v>
      </c>
      <c r="R147" s="251"/>
      <c r="S147" s="170"/>
      <c r="T147" s="170"/>
      <c r="U147" s="170"/>
      <c r="V147" s="170">
        <f>Q147</f>
        <v>300000</v>
      </c>
      <c r="W147" s="275">
        <f t="shared" si="13"/>
        <v>300000</v>
      </c>
      <c r="X147" s="29">
        <f>SUM(R147:V147)-W147</f>
        <v>0</v>
      </c>
    </row>
    <row r="148" spans="1:24" ht="15" customHeight="1" x14ac:dyDescent="0.15">
      <c r="A148" s="215"/>
      <c r="B148" s="220"/>
      <c r="C148" s="220"/>
      <c r="D148" s="180"/>
      <c r="E148" s="180"/>
      <c r="F148" s="134"/>
      <c r="G148" s="208" t="s">
        <v>224</v>
      </c>
      <c r="H148" s="248">
        <v>30000</v>
      </c>
      <c r="I148" s="206" t="s">
        <v>19</v>
      </c>
      <c r="J148" s="136" t="s">
        <v>47</v>
      </c>
      <c r="K148" s="206">
        <v>12</v>
      </c>
      <c r="L148" s="206" t="s">
        <v>40</v>
      </c>
      <c r="M148" s="136"/>
      <c r="N148" s="206"/>
      <c r="O148" s="206"/>
      <c r="P148" s="209" t="s">
        <v>36</v>
      </c>
      <c r="Q148" s="259">
        <f>H148*K148</f>
        <v>360000</v>
      </c>
      <c r="R148" s="251"/>
      <c r="S148" s="170"/>
      <c r="T148" s="170"/>
      <c r="U148" s="170"/>
      <c r="V148" s="170">
        <v>360000</v>
      </c>
      <c r="W148" s="275">
        <f t="shared" si="13"/>
        <v>360000</v>
      </c>
      <c r="X148" s="29">
        <f>SUM(R148:V148)-W148</f>
        <v>0</v>
      </c>
    </row>
    <row r="149" spans="1:24" ht="15" customHeight="1" x14ac:dyDescent="0.15">
      <c r="A149" s="215"/>
      <c r="B149" s="220"/>
      <c r="C149" s="220"/>
      <c r="D149" s="180"/>
      <c r="E149" s="180"/>
      <c r="F149" s="134"/>
      <c r="G149" s="208" t="s">
        <v>158</v>
      </c>
      <c r="H149" s="431">
        <v>150000</v>
      </c>
      <c r="I149" s="206" t="s">
        <v>19</v>
      </c>
      <c r="J149" s="136" t="s">
        <v>47</v>
      </c>
      <c r="K149" s="206">
        <v>1</v>
      </c>
      <c r="L149" s="206" t="s">
        <v>37</v>
      </c>
      <c r="M149" s="136"/>
      <c r="N149" s="206"/>
      <c r="O149" s="206"/>
      <c r="P149" s="209" t="s">
        <v>36</v>
      </c>
      <c r="Q149" s="259">
        <f t="shared" si="15"/>
        <v>150000</v>
      </c>
      <c r="R149" s="251"/>
      <c r="S149" s="170">
        <v>150000</v>
      </c>
      <c r="T149" s="170"/>
      <c r="U149" s="170"/>
      <c r="V149" s="170"/>
      <c r="W149" s="275">
        <f t="shared" si="13"/>
        <v>150000</v>
      </c>
      <c r="X149" s="29">
        <f>SUM(R149:V149)-W149</f>
        <v>0</v>
      </c>
    </row>
    <row r="150" spans="1:24" ht="15" customHeight="1" x14ac:dyDescent="0.15">
      <c r="A150" s="215"/>
      <c r="B150" s="220"/>
      <c r="C150" s="220"/>
      <c r="D150" s="180"/>
      <c r="E150" s="180"/>
      <c r="F150" s="134"/>
      <c r="G150" s="205" t="s">
        <v>310</v>
      </c>
      <c r="H150" s="248">
        <v>250000</v>
      </c>
      <c r="I150" s="209" t="s">
        <v>19</v>
      </c>
      <c r="J150" s="192" t="s">
        <v>21</v>
      </c>
      <c r="K150" s="209">
        <v>2</v>
      </c>
      <c r="L150" s="209" t="s">
        <v>37</v>
      </c>
      <c r="M150" s="206"/>
      <c r="N150" s="206"/>
      <c r="O150" s="206"/>
      <c r="P150" s="209" t="s">
        <v>36</v>
      </c>
      <c r="Q150" s="259">
        <f t="shared" si="15"/>
        <v>500000</v>
      </c>
      <c r="R150" s="251"/>
      <c r="S150" s="170"/>
      <c r="T150" s="170"/>
      <c r="U150" s="170"/>
      <c r="V150" s="474">
        <v>500000</v>
      </c>
      <c r="W150" s="275">
        <f t="shared" si="13"/>
        <v>500000</v>
      </c>
      <c r="X150" s="29">
        <f>SUM(R150:V150)-W150</f>
        <v>0</v>
      </c>
    </row>
    <row r="151" spans="1:24" ht="15" customHeight="1" x14ac:dyDescent="0.15">
      <c r="A151" s="215"/>
      <c r="B151" s="220"/>
      <c r="C151" s="220"/>
      <c r="D151" s="180"/>
      <c r="E151" s="180"/>
      <c r="F151" s="134"/>
      <c r="G151" s="205" t="s">
        <v>157</v>
      </c>
      <c r="H151" s="248">
        <v>500000</v>
      </c>
      <c r="I151" s="209" t="s">
        <v>19</v>
      </c>
      <c r="J151" s="192" t="s">
        <v>47</v>
      </c>
      <c r="K151" s="209">
        <v>1</v>
      </c>
      <c r="L151" s="209" t="s">
        <v>37</v>
      </c>
      <c r="M151" s="206"/>
      <c r="N151" s="206"/>
      <c r="O151" s="206"/>
      <c r="P151" s="209" t="s">
        <v>36</v>
      </c>
      <c r="Q151" s="259">
        <f t="shared" si="15"/>
        <v>500000</v>
      </c>
      <c r="R151" s="251">
        <v>500000</v>
      </c>
      <c r="S151" s="170"/>
      <c r="T151" s="170"/>
      <c r="U151" s="170"/>
      <c r="V151" s="170"/>
      <c r="W151" s="275">
        <f t="shared" si="13"/>
        <v>500000</v>
      </c>
      <c r="X151" s="29">
        <f>SUM(R151:V151)-W151</f>
        <v>0</v>
      </c>
    </row>
    <row r="152" spans="1:24" ht="15" customHeight="1" x14ac:dyDescent="0.15">
      <c r="A152" s="215"/>
      <c r="B152" s="220"/>
      <c r="C152" s="224"/>
      <c r="D152" s="182"/>
      <c r="E152" s="182"/>
      <c r="F152" s="149"/>
      <c r="G152" s="581" t="s">
        <v>1</v>
      </c>
      <c r="H152" s="582"/>
      <c r="I152" s="582"/>
      <c r="J152" s="582"/>
      <c r="K152" s="582"/>
      <c r="L152" s="582"/>
      <c r="M152" s="582"/>
      <c r="N152" s="582"/>
      <c r="O152" s="582"/>
      <c r="P152" s="582"/>
      <c r="Q152" s="583"/>
      <c r="R152" s="253"/>
      <c r="S152" s="170"/>
      <c r="T152" s="170"/>
      <c r="U152" s="170"/>
      <c r="V152" s="170"/>
      <c r="W152" s="275">
        <f t="shared" si="13"/>
        <v>0</v>
      </c>
      <c r="X152" s="29">
        <f>SUM(R152:V152)-W152</f>
        <v>0</v>
      </c>
    </row>
    <row r="153" spans="1:24" ht="15" customHeight="1" x14ac:dyDescent="0.15">
      <c r="A153" s="196"/>
      <c r="B153" s="226"/>
      <c r="C153" s="224" t="s">
        <v>219</v>
      </c>
      <c r="D153" s="182">
        <v>1400000</v>
      </c>
      <c r="E153" s="182">
        <f>Q153</f>
        <v>300000</v>
      </c>
      <c r="F153" s="149">
        <f>E153-D153</f>
        <v>-1100000</v>
      </c>
      <c r="G153" s="219" t="s">
        <v>83</v>
      </c>
      <c r="H153" s="248"/>
      <c r="I153" s="206"/>
      <c r="J153" s="206"/>
      <c r="K153" s="206"/>
      <c r="L153" s="206"/>
      <c r="M153" s="206"/>
      <c r="N153" s="206"/>
      <c r="O153" s="206"/>
      <c r="P153" s="206"/>
      <c r="Q153" s="238">
        <f>SUM(Q154:Q154)</f>
        <v>300000</v>
      </c>
      <c r="R153" s="251"/>
      <c r="S153" s="170"/>
      <c r="T153" s="170"/>
      <c r="U153" s="170"/>
      <c r="V153" s="170"/>
      <c r="W153" s="275">
        <f t="shared" si="13"/>
        <v>0</v>
      </c>
      <c r="X153" s="29">
        <f>SUM(R153:V153)-W153</f>
        <v>0</v>
      </c>
    </row>
    <row r="154" spans="1:24" ht="15" customHeight="1" x14ac:dyDescent="0.15">
      <c r="A154" s="196"/>
      <c r="B154" s="226"/>
      <c r="C154" s="220"/>
      <c r="D154" s="180"/>
      <c r="E154" s="180"/>
      <c r="F154" s="134"/>
      <c r="G154" s="205" t="s">
        <v>350</v>
      </c>
      <c r="H154" s="441">
        <v>300000</v>
      </c>
      <c r="I154" s="206" t="s">
        <v>19</v>
      </c>
      <c r="J154" s="206" t="s">
        <v>47</v>
      </c>
      <c r="K154" s="206">
        <v>1</v>
      </c>
      <c r="L154" s="206" t="s">
        <v>37</v>
      </c>
      <c r="M154" s="206"/>
      <c r="N154" s="206"/>
      <c r="O154" s="206"/>
      <c r="P154" s="206" t="s">
        <v>36</v>
      </c>
      <c r="Q154" s="254">
        <f>H154*K154</f>
        <v>300000</v>
      </c>
      <c r="R154" s="251"/>
      <c r="S154" s="170">
        <v>300000</v>
      </c>
      <c r="T154" s="170"/>
      <c r="U154" s="170"/>
      <c r="V154" s="170"/>
      <c r="W154" s="275">
        <f t="shared" si="13"/>
        <v>300000</v>
      </c>
      <c r="X154" s="29">
        <f>SUM(R154:V154)-W154</f>
        <v>0</v>
      </c>
    </row>
    <row r="155" spans="1:24" ht="15" customHeight="1" x14ac:dyDescent="0.15">
      <c r="A155" s="196"/>
      <c r="B155" s="226"/>
      <c r="C155" s="224"/>
      <c r="D155" s="180"/>
      <c r="E155" s="180"/>
      <c r="F155" s="134"/>
      <c r="G155" s="205"/>
      <c r="H155" s="508"/>
      <c r="I155" s="206"/>
      <c r="J155" s="192"/>
      <c r="K155" s="521"/>
      <c r="L155" s="209"/>
      <c r="M155" s="520"/>
      <c r="N155" s="520"/>
      <c r="O155" s="520"/>
      <c r="P155" s="206"/>
      <c r="Q155" s="527" t="s">
        <v>151</v>
      </c>
      <c r="R155" s="269"/>
      <c r="S155" s="157"/>
      <c r="T155" s="157"/>
      <c r="U155" s="157"/>
      <c r="V155" s="157"/>
      <c r="W155" s="275">
        <f t="shared" si="13"/>
        <v>0</v>
      </c>
      <c r="X155" s="29"/>
    </row>
    <row r="156" spans="1:24" ht="15" customHeight="1" x14ac:dyDescent="0.15">
      <c r="A156" s="196"/>
      <c r="B156" s="226"/>
      <c r="C156" s="220" t="s">
        <v>227</v>
      </c>
      <c r="D156" s="185">
        <v>0</v>
      </c>
      <c r="E156" s="185">
        <f>Q156</f>
        <v>250000</v>
      </c>
      <c r="F156" s="157">
        <f>E156-D156</f>
        <v>250000</v>
      </c>
      <c r="G156" s="524" t="s">
        <v>149</v>
      </c>
      <c r="H156" s="510"/>
      <c r="I156" s="218"/>
      <c r="J156" s="523"/>
      <c r="K156" s="209"/>
      <c r="L156" s="522"/>
      <c r="M156" s="206"/>
      <c r="N156" s="206"/>
      <c r="O156" s="206"/>
      <c r="P156" s="218"/>
      <c r="Q156" s="525">
        <f>Q157</f>
        <v>250000</v>
      </c>
      <c r="R156" s="269"/>
      <c r="S156" s="157"/>
      <c r="T156" s="157"/>
      <c r="U156" s="157"/>
      <c r="V156" s="157"/>
      <c r="W156" s="275">
        <f t="shared" si="13"/>
        <v>0</v>
      </c>
      <c r="X156" s="29"/>
    </row>
    <row r="157" spans="1:24" ht="15" customHeight="1" x14ac:dyDescent="0.15">
      <c r="A157" s="196"/>
      <c r="B157" s="226"/>
      <c r="C157" s="220"/>
      <c r="D157" s="180"/>
      <c r="E157" s="180"/>
      <c r="F157" s="134"/>
      <c r="G157" s="205" t="s">
        <v>226</v>
      </c>
      <c r="H157" s="510">
        <v>50000</v>
      </c>
      <c r="I157" s="206" t="s">
        <v>19</v>
      </c>
      <c r="J157" s="192" t="s">
        <v>47</v>
      </c>
      <c r="K157" s="209">
        <v>5</v>
      </c>
      <c r="L157" s="209" t="s">
        <v>37</v>
      </c>
      <c r="M157" s="206"/>
      <c r="N157" s="206"/>
      <c r="O157" s="206"/>
      <c r="P157" s="206" t="s">
        <v>36</v>
      </c>
      <c r="Q157" s="258">
        <f>H157*K157</f>
        <v>250000</v>
      </c>
      <c r="R157" s="269"/>
      <c r="S157" s="157"/>
      <c r="T157" s="157"/>
      <c r="U157" s="157">
        <v>250000</v>
      </c>
      <c r="V157" s="157"/>
      <c r="W157" s="275">
        <f t="shared" si="13"/>
        <v>250000</v>
      </c>
      <c r="X157" s="29"/>
    </row>
    <row r="158" spans="1:24" ht="15" customHeight="1" x14ac:dyDescent="0.15">
      <c r="A158" s="290"/>
      <c r="B158" s="288"/>
      <c r="C158" s="228"/>
      <c r="D158" s="175"/>
      <c r="E158" s="175"/>
      <c r="F158" s="141"/>
      <c r="G158" s="641" t="s">
        <v>154</v>
      </c>
      <c r="H158" s="642"/>
      <c r="I158" s="642"/>
      <c r="J158" s="642"/>
      <c r="K158" s="642"/>
      <c r="L158" s="642"/>
      <c r="M158" s="642"/>
      <c r="N158" s="642"/>
      <c r="O158" s="642"/>
      <c r="P158" s="642"/>
      <c r="Q158" s="643"/>
      <c r="R158" s="269"/>
      <c r="S158" s="157"/>
      <c r="T158" s="157"/>
      <c r="U158" s="157"/>
      <c r="V158" s="157"/>
      <c r="W158" s="275">
        <f t="shared" si="13"/>
        <v>0</v>
      </c>
      <c r="X158" s="29">
        <f>SUM(R158:V158)-W158</f>
        <v>0</v>
      </c>
    </row>
    <row r="159" spans="1:24" ht="15" customHeight="1" x14ac:dyDescent="0.15">
      <c r="A159" s="623" t="s">
        <v>307</v>
      </c>
      <c r="B159" s="624"/>
      <c r="C159" s="625"/>
      <c r="D159" s="293">
        <f t="shared" ref="D159:F160" si="16">D160</f>
        <v>300000</v>
      </c>
      <c r="E159" s="293">
        <f t="shared" si="16"/>
        <v>100000</v>
      </c>
      <c r="F159" s="293">
        <f t="shared" si="16"/>
        <v>-200000</v>
      </c>
      <c r="G159" s="205"/>
      <c r="H159" s="278"/>
      <c r="I159" s="206"/>
      <c r="J159" s="192"/>
      <c r="K159" s="209"/>
      <c r="L159" s="209"/>
      <c r="M159" s="206"/>
      <c r="N159" s="206"/>
      <c r="O159" s="206"/>
      <c r="P159" s="206"/>
      <c r="Q159" s="258"/>
      <c r="R159" s="251"/>
      <c r="S159" s="170"/>
      <c r="T159" s="170"/>
      <c r="U159" s="170"/>
      <c r="V159" s="170"/>
      <c r="W159" s="275">
        <f t="shared" si="13"/>
        <v>0</v>
      </c>
      <c r="X159" s="29">
        <f>SUM(R159:V159)-W159</f>
        <v>0</v>
      </c>
    </row>
    <row r="160" spans="1:24" ht="15" customHeight="1" x14ac:dyDescent="0.15">
      <c r="A160" s="292"/>
      <c r="B160" s="626" t="s">
        <v>315</v>
      </c>
      <c r="C160" s="627"/>
      <c r="D160" s="291">
        <f t="shared" si="16"/>
        <v>300000</v>
      </c>
      <c r="E160" s="291">
        <f t="shared" si="16"/>
        <v>100000</v>
      </c>
      <c r="F160" s="291">
        <f t="shared" si="16"/>
        <v>-200000</v>
      </c>
      <c r="G160" s="205"/>
      <c r="H160" s="267"/>
      <c r="I160" s="206"/>
      <c r="J160" s="192"/>
      <c r="K160" s="209"/>
      <c r="L160" s="209"/>
      <c r="M160" s="206"/>
      <c r="N160" s="206"/>
      <c r="O160" s="206"/>
      <c r="P160" s="206"/>
      <c r="Q160" s="258"/>
      <c r="R160" s="251"/>
      <c r="S160" s="170"/>
      <c r="T160" s="170"/>
      <c r="U160" s="170"/>
      <c r="V160" s="170"/>
      <c r="W160" s="275">
        <f t="shared" si="13"/>
        <v>0</v>
      </c>
      <c r="X160" s="29">
        <f>SUM(R160:V160)-W160</f>
        <v>0</v>
      </c>
    </row>
    <row r="161" spans="1:24" ht="15" customHeight="1" x14ac:dyDescent="0.15">
      <c r="A161" s="215"/>
      <c r="B161" s="628" t="s">
        <v>313</v>
      </c>
      <c r="C161" s="629"/>
      <c r="D161" s="180">
        <v>300000</v>
      </c>
      <c r="E161" s="180">
        <f>Q161</f>
        <v>100000</v>
      </c>
      <c r="F161" s="134">
        <v>-200000</v>
      </c>
      <c r="G161" s="286" t="s">
        <v>26</v>
      </c>
      <c r="H161" s="267"/>
      <c r="I161" s="206"/>
      <c r="J161" s="192"/>
      <c r="K161" s="209"/>
      <c r="L161" s="209"/>
      <c r="M161" s="206"/>
      <c r="N161" s="206"/>
      <c r="O161" s="206"/>
      <c r="P161" s="206"/>
      <c r="Q161" s="421">
        <v>100000</v>
      </c>
      <c r="R161" s="251"/>
      <c r="S161" s="170"/>
      <c r="T161" s="170"/>
      <c r="U161" s="170"/>
      <c r="V161" s="170"/>
      <c r="W161" s="275">
        <f t="shared" si="13"/>
        <v>0</v>
      </c>
      <c r="X161" s="29">
        <f>SUM(R161:V161)-W161</f>
        <v>0</v>
      </c>
    </row>
    <row r="162" spans="1:24" ht="15" customHeight="1" x14ac:dyDescent="0.15">
      <c r="A162" s="215"/>
      <c r="B162" s="226"/>
      <c r="C162" s="229"/>
      <c r="D162" s="180"/>
      <c r="E162" s="180"/>
      <c r="F162" s="134"/>
      <c r="G162" s="205" t="s">
        <v>26</v>
      </c>
      <c r="H162" s="437"/>
      <c r="I162" s="206"/>
      <c r="J162" s="192"/>
      <c r="K162" s="209"/>
      <c r="L162" s="209"/>
      <c r="M162" s="206"/>
      <c r="N162" s="206"/>
      <c r="O162" s="206"/>
      <c r="P162" s="206"/>
      <c r="Q162" s="287">
        <v>100000</v>
      </c>
      <c r="R162" s="251"/>
      <c r="S162" s="170">
        <v>100000</v>
      </c>
      <c r="T162" s="170"/>
      <c r="U162" s="170"/>
      <c r="V162" s="170"/>
      <c r="W162" s="275">
        <f t="shared" si="13"/>
        <v>100000</v>
      </c>
      <c r="X162" s="29">
        <f>SUM(R162:V162)-W162</f>
        <v>0</v>
      </c>
    </row>
    <row r="163" spans="1:24" ht="15" customHeight="1" x14ac:dyDescent="0.15">
      <c r="A163" s="216"/>
      <c r="B163" s="288"/>
      <c r="C163" s="289"/>
      <c r="D163" s="175"/>
      <c r="E163" s="175"/>
      <c r="F163" s="141"/>
      <c r="G163" s="641" t="s">
        <v>160</v>
      </c>
      <c r="H163" s="642"/>
      <c r="I163" s="642"/>
      <c r="J163" s="642"/>
      <c r="K163" s="642"/>
      <c r="L163" s="642"/>
      <c r="M163" s="642"/>
      <c r="N163" s="642"/>
      <c r="O163" s="642"/>
      <c r="P163" s="642"/>
      <c r="Q163" s="643"/>
      <c r="R163" s="251"/>
      <c r="S163" s="170"/>
      <c r="T163" s="170"/>
      <c r="U163" s="170"/>
      <c r="V163" s="170"/>
      <c r="W163" s="275">
        <f t="shared" si="13"/>
        <v>0</v>
      </c>
      <c r="X163" s="29">
        <f>SUM(R163:V163)-W163</f>
        <v>0</v>
      </c>
    </row>
    <row r="164" spans="1:24" ht="16.5" customHeight="1" x14ac:dyDescent="0.15">
      <c r="A164" s="616" t="s">
        <v>98</v>
      </c>
      <c r="B164" s="617"/>
      <c r="C164" s="618"/>
      <c r="D164" s="213">
        <f>D165</f>
        <v>4114616</v>
      </c>
      <c r="E164" s="213">
        <f>E165</f>
        <v>9493966</v>
      </c>
      <c r="F164" s="142">
        <f>E164-D164</f>
        <v>5379350</v>
      </c>
      <c r="G164" s="294"/>
      <c r="H164" s="278"/>
      <c r="I164" s="222"/>
      <c r="J164" s="222"/>
      <c r="K164" s="206"/>
      <c r="L164" s="206"/>
      <c r="M164" s="225"/>
      <c r="N164" s="225"/>
      <c r="O164" s="225"/>
      <c r="P164" s="206"/>
      <c r="Q164" s="261"/>
      <c r="R164" s="251"/>
      <c r="S164" s="170"/>
      <c r="T164" s="170"/>
      <c r="U164" s="170"/>
      <c r="V164" s="170"/>
      <c r="W164" s="275">
        <f t="shared" si="13"/>
        <v>0</v>
      </c>
      <c r="X164" s="29">
        <f>SUM(R164:V164)-W164</f>
        <v>0</v>
      </c>
    </row>
    <row r="165" spans="1:24" ht="16.5" customHeight="1" x14ac:dyDescent="0.15">
      <c r="A165" s="183"/>
      <c r="B165" s="619" t="s">
        <v>96</v>
      </c>
      <c r="C165" s="620"/>
      <c r="D165" s="197">
        <f>D166+D168</f>
        <v>4114616</v>
      </c>
      <c r="E165" s="197">
        <f>E166+E168</f>
        <v>9493966</v>
      </c>
      <c r="F165" s="198">
        <f>E165-D165</f>
        <v>5379350</v>
      </c>
      <c r="G165" s="232"/>
      <c r="H165" s="277"/>
      <c r="I165" s="225"/>
      <c r="J165" s="225"/>
      <c r="K165" s="225"/>
      <c r="L165" s="225"/>
      <c r="M165" s="225"/>
      <c r="N165" s="225"/>
      <c r="O165" s="225"/>
      <c r="P165" s="225"/>
      <c r="Q165" s="264"/>
      <c r="R165" s="251"/>
      <c r="S165" s="170"/>
      <c r="T165" s="170"/>
      <c r="U165" s="170"/>
      <c r="V165" s="170"/>
      <c r="W165" s="275">
        <f t="shared" si="13"/>
        <v>0</v>
      </c>
      <c r="X165" s="29">
        <f>SUM(R165:V165)-W165</f>
        <v>0</v>
      </c>
    </row>
    <row r="166" spans="1:24" ht="16.5" customHeight="1" x14ac:dyDescent="0.15">
      <c r="A166" s="183"/>
      <c r="B166" s="220"/>
      <c r="C166" s="220" t="s">
        <v>321</v>
      </c>
      <c r="D166" s="180">
        <v>1844149</v>
      </c>
      <c r="E166" s="180">
        <f>Q166</f>
        <v>7223499</v>
      </c>
      <c r="F166" s="134">
        <f>E166-D166</f>
        <v>5379350</v>
      </c>
      <c r="G166" s="219" t="s">
        <v>266</v>
      </c>
      <c r="H166" s="248"/>
      <c r="I166" s="206"/>
      <c r="J166" s="206"/>
      <c r="K166" s="206"/>
      <c r="L166" s="206"/>
      <c r="M166" s="206"/>
      <c r="N166" s="206"/>
      <c r="O166" s="206"/>
      <c r="P166" s="206"/>
      <c r="Q166" s="238">
        <f>Q167</f>
        <v>7223499</v>
      </c>
      <c r="R166" s="251"/>
      <c r="S166" s="170"/>
      <c r="T166" s="170"/>
      <c r="U166" s="170"/>
      <c r="V166" s="170"/>
      <c r="W166" s="275">
        <f t="shared" si="13"/>
        <v>0</v>
      </c>
      <c r="X166" s="29">
        <f>SUM(R166:V166)-W166</f>
        <v>0</v>
      </c>
    </row>
    <row r="167" spans="1:24" ht="16.5" customHeight="1" x14ac:dyDescent="0.15">
      <c r="A167" s="183"/>
      <c r="B167" s="220"/>
      <c r="C167" s="224"/>
      <c r="D167" s="182"/>
      <c r="E167" s="182"/>
      <c r="F167" s="149"/>
      <c r="G167" s="231" t="s">
        <v>42</v>
      </c>
      <c r="H167" s="245"/>
      <c r="I167" s="225"/>
      <c r="J167" s="225"/>
      <c r="K167" s="225"/>
      <c r="L167" s="225"/>
      <c r="M167" s="225"/>
      <c r="N167" s="225"/>
      <c r="O167" s="225"/>
      <c r="P167" s="225"/>
      <c r="Q167" s="265">
        <f>W167</f>
        <v>7223499</v>
      </c>
      <c r="R167" s="251">
        <v>1898110</v>
      </c>
      <c r="S167" s="170">
        <v>1742910</v>
      </c>
      <c r="T167" s="170"/>
      <c r="U167" s="170"/>
      <c r="V167" s="170">
        <v>3582479</v>
      </c>
      <c r="W167" s="275">
        <f t="shared" si="13"/>
        <v>7223499</v>
      </c>
      <c r="X167" s="29">
        <f>SUM(R167:V167)-W167</f>
        <v>0</v>
      </c>
    </row>
    <row r="168" spans="1:24" ht="16.5" customHeight="1" x14ac:dyDescent="0.15">
      <c r="A168" s="183"/>
      <c r="B168" s="220"/>
      <c r="C168" s="229" t="s">
        <v>338</v>
      </c>
      <c r="D168" s="180">
        <v>2270467</v>
      </c>
      <c r="E168" s="180">
        <f>Q168</f>
        <v>2270467</v>
      </c>
      <c r="F168" s="134">
        <f>E168-D168</f>
        <v>0</v>
      </c>
      <c r="G168" s="219" t="s">
        <v>303</v>
      </c>
      <c r="H168" s="248"/>
      <c r="I168" s="206"/>
      <c r="J168" s="206"/>
      <c r="K168" s="206"/>
      <c r="L168" s="206"/>
      <c r="M168" s="206"/>
      <c r="N168" s="206"/>
      <c r="O168" s="206"/>
      <c r="P168" s="206"/>
      <c r="Q168" s="238">
        <f>Q169</f>
        <v>2270467</v>
      </c>
      <c r="R168" s="253"/>
      <c r="S168" s="170"/>
      <c r="T168" s="170"/>
      <c r="U168" s="170"/>
      <c r="V168" s="170"/>
      <c r="W168" s="275">
        <f t="shared" si="13"/>
        <v>0</v>
      </c>
      <c r="X168" s="29">
        <f>SUM(R168:V168)-W168</f>
        <v>0</v>
      </c>
    </row>
    <row r="169" spans="1:24" ht="16.5" customHeight="1" x14ac:dyDescent="0.15">
      <c r="A169" s="227"/>
      <c r="B169" s="228"/>
      <c r="C169" s="228"/>
      <c r="D169" s="175"/>
      <c r="E169" s="175"/>
      <c r="F169" s="141"/>
      <c r="G169" s="432" t="s">
        <v>303</v>
      </c>
      <c r="H169" s="434"/>
      <c r="I169" s="434"/>
      <c r="J169" s="434"/>
      <c r="K169" s="434"/>
      <c r="L169" s="434"/>
      <c r="M169" s="434"/>
      <c r="N169" s="434"/>
      <c r="O169" s="434"/>
      <c r="P169" s="434"/>
      <c r="Q169" s="435">
        <v>2270467</v>
      </c>
      <c r="R169" s="456"/>
      <c r="S169" s="171">
        <v>2270467</v>
      </c>
      <c r="T169" s="171"/>
      <c r="U169" s="171"/>
      <c r="V169" s="171"/>
      <c r="W169" s="275">
        <f t="shared" si="13"/>
        <v>2270467</v>
      </c>
      <c r="X169" s="29">
        <f>SUM(R169:V169)-W169</f>
        <v>0</v>
      </c>
    </row>
    <row r="170" spans="1:24" ht="16.5" customHeight="1" x14ac:dyDescent="0.15">
      <c r="A170" s="49"/>
      <c r="B170" s="49"/>
      <c r="G170" s="48"/>
      <c r="H170" s="46"/>
      <c r="I170" s="47"/>
      <c r="J170" s="47"/>
      <c r="K170" s="47"/>
      <c r="L170" s="47"/>
      <c r="M170" s="47"/>
      <c r="N170" s="47"/>
      <c r="O170" s="47"/>
      <c r="P170" s="47"/>
      <c r="Q170" s="48"/>
      <c r="R170" s="230">
        <f>SUM(R6:R169)</f>
        <v>833239000</v>
      </c>
      <c r="S170" s="230">
        <f t="shared" ref="S170:V170" si="17">SUM(S6:S169)</f>
        <v>92956817</v>
      </c>
      <c r="T170" s="230">
        <f t="shared" si="17"/>
        <v>2500000</v>
      </c>
      <c r="U170" s="230">
        <f t="shared" si="17"/>
        <v>2791000</v>
      </c>
      <c r="V170" s="230">
        <f t="shared" si="17"/>
        <v>10596129</v>
      </c>
      <c r="W170" s="276">
        <f>SUM(W6:W169)</f>
        <v>942082946</v>
      </c>
      <c r="X170" s="526">
        <f>W5-W170</f>
        <v>0</v>
      </c>
    </row>
    <row r="171" spans="1:24" ht="13.5" customHeight="1" x14ac:dyDescent="0.15">
      <c r="A171" s="49"/>
      <c r="B171" s="49"/>
      <c r="G171" s="48"/>
      <c r="H171" s="46"/>
      <c r="I171" s="47"/>
      <c r="J171" s="47"/>
      <c r="K171" s="47"/>
      <c r="L171" s="47"/>
      <c r="M171" s="47"/>
      <c r="N171" s="47"/>
      <c r="O171" s="47"/>
      <c r="P171" s="47"/>
      <c r="Q171" s="48"/>
      <c r="R171" s="45">
        <f>R5-R170</f>
        <v>0</v>
      </c>
      <c r="S171" s="45">
        <f>S5-S170</f>
        <v>0</v>
      </c>
      <c r="T171" s="45">
        <f>T5-T170</f>
        <v>0</v>
      </c>
      <c r="U171" s="45">
        <f>U5-U170</f>
        <v>0</v>
      </c>
      <c r="V171" s="45">
        <f>V5-V170</f>
        <v>0</v>
      </c>
    </row>
    <row r="172" spans="1:24" ht="13.5" customHeight="1" x14ac:dyDescent="0.15">
      <c r="A172" s="49"/>
      <c r="G172" s="48"/>
      <c r="H172" s="436"/>
      <c r="I172" s="47"/>
      <c r="J172" s="47"/>
      <c r="K172" s="47"/>
      <c r="L172" s="47"/>
      <c r="M172" s="47"/>
      <c r="N172" s="47"/>
      <c r="O172" s="47"/>
      <c r="P172" s="47"/>
      <c r="Q172" s="50"/>
    </row>
    <row r="173" spans="1:24" ht="13.5" customHeight="1" x14ac:dyDescent="0.15">
      <c r="A173" s="49"/>
      <c r="G173" s="48"/>
      <c r="H173" s="46"/>
      <c r="I173" s="47"/>
      <c r="J173" s="47"/>
      <c r="K173" s="47"/>
      <c r="L173" s="47"/>
      <c r="M173" s="47"/>
      <c r="N173" s="47"/>
      <c r="O173" s="47"/>
      <c r="P173" s="47"/>
      <c r="Q173" s="50"/>
    </row>
    <row r="174" spans="1:24" ht="15" customHeight="1" x14ac:dyDescent="0.15">
      <c r="A174" s="49"/>
      <c r="D174" s="51"/>
      <c r="E174" s="51"/>
      <c r="F174" s="27"/>
      <c r="G174" s="48"/>
      <c r="H174" s="46"/>
      <c r="I174" s="47"/>
      <c r="J174" s="47"/>
      <c r="K174" s="47"/>
      <c r="L174" s="47"/>
      <c r="M174" s="47"/>
      <c r="N174" s="47"/>
      <c r="O174" s="47"/>
      <c r="P174" s="47"/>
      <c r="Q174" s="48"/>
    </row>
    <row r="175" spans="1:24" ht="15" customHeight="1" x14ac:dyDescent="0.15">
      <c r="A175" s="49"/>
      <c r="B175" s="49"/>
      <c r="C175" s="615"/>
      <c r="D175" s="51"/>
      <c r="E175" s="51"/>
      <c r="F175" s="27"/>
      <c r="G175" s="48"/>
      <c r="H175" s="46"/>
      <c r="I175" s="47"/>
      <c r="J175" s="47"/>
      <c r="K175" s="47"/>
      <c r="L175" s="47"/>
      <c r="M175" s="47"/>
      <c r="N175" s="47"/>
      <c r="O175" s="47"/>
      <c r="P175" s="47"/>
      <c r="Q175" s="48"/>
    </row>
    <row r="176" spans="1:24" ht="15" customHeight="1" x14ac:dyDescent="0.15">
      <c r="A176" s="49"/>
      <c r="B176" s="49"/>
      <c r="C176" s="615"/>
      <c r="D176" s="51"/>
      <c r="E176" s="51"/>
      <c r="F176" s="27"/>
      <c r="G176" s="48"/>
      <c r="H176" s="46"/>
      <c r="I176" s="47"/>
      <c r="J176" s="47"/>
      <c r="K176" s="47"/>
      <c r="L176" s="47"/>
      <c r="M176" s="47"/>
      <c r="N176" s="47"/>
      <c r="O176" s="47"/>
      <c r="P176" s="47"/>
      <c r="Q176" s="48"/>
    </row>
    <row r="177" spans="1:17" ht="15" customHeight="1" x14ac:dyDescent="0.15">
      <c r="A177" s="49"/>
      <c r="B177" s="49"/>
      <c r="C177" s="615"/>
      <c r="D177" s="615"/>
      <c r="E177" s="28"/>
      <c r="F177" s="27"/>
      <c r="G177" s="48"/>
      <c r="H177" s="46"/>
      <c r="I177" s="47"/>
      <c r="J177" s="47"/>
      <c r="K177" s="47"/>
      <c r="L177" s="47"/>
      <c r="M177" s="47"/>
      <c r="N177" s="47"/>
      <c r="O177" s="47"/>
      <c r="P177" s="47"/>
      <c r="Q177" s="48"/>
    </row>
    <row r="178" spans="1:17" x14ac:dyDescent="0.15">
      <c r="A178" s="49"/>
      <c r="B178" s="49"/>
      <c r="C178" s="615"/>
      <c r="D178" s="615"/>
      <c r="E178" s="51"/>
      <c r="F178" s="27"/>
      <c r="G178" s="48"/>
      <c r="H178" s="46"/>
      <c r="I178" s="47"/>
      <c r="J178" s="47"/>
      <c r="K178" s="47"/>
      <c r="L178" s="47"/>
      <c r="M178" s="47"/>
      <c r="N178" s="47"/>
      <c r="O178" s="47"/>
      <c r="P178" s="47"/>
      <c r="Q178" s="48"/>
    </row>
    <row r="179" spans="1:17" x14ac:dyDescent="0.15">
      <c r="A179" s="49"/>
      <c r="B179" s="49"/>
      <c r="C179" s="615"/>
      <c r="D179" s="615"/>
      <c r="E179" s="51"/>
      <c r="F179" s="27"/>
      <c r="G179" s="48"/>
      <c r="H179" s="46"/>
      <c r="I179" s="47"/>
      <c r="J179" s="47"/>
      <c r="K179" s="47"/>
      <c r="L179" s="47"/>
      <c r="M179" s="47"/>
      <c r="N179" s="47"/>
      <c r="O179" s="47"/>
      <c r="P179" s="47"/>
      <c r="Q179" s="48"/>
    </row>
    <row r="180" spans="1:17" x14ac:dyDescent="0.15">
      <c r="A180" s="49"/>
      <c r="B180" s="49"/>
      <c r="C180" s="49"/>
      <c r="D180" s="22"/>
      <c r="E180" s="22"/>
      <c r="F180" s="22"/>
      <c r="G180" s="48"/>
      <c r="H180" s="46"/>
      <c r="I180" s="47"/>
      <c r="J180" s="47"/>
      <c r="K180" s="47"/>
      <c r="L180" s="47"/>
      <c r="M180" s="47"/>
      <c r="N180" s="47"/>
      <c r="O180" s="47"/>
      <c r="P180" s="47"/>
      <c r="Q180" s="48"/>
    </row>
    <row r="181" spans="1:17" x14ac:dyDescent="0.15">
      <c r="A181" s="49"/>
      <c r="B181" s="49"/>
      <c r="C181" s="49"/>
      <c r="D181" s="22"/>
      <c r="E181" s="22"/>
      <c r="F181" s="22"/>
      <c r="G181" s="48"/>
      <c r="H181" s="46"/>
      <c r="I181" s="47"/>
      <c r="J181" s="47"/>
      <c r="K181" s="47"/>
      <c r="L181" s="47"/>
      <c r="M181" s="47"/>
      <c r="N181" s="47"/>
      <c r="O181" s="47"/>
      <c r="P181" s="47"/>
      <c r="Q181" s="48"/>
    </row>
    <row r="182" spans="1:17" x14ac:dyDescent="0.15">
      <c r="A182" s="49"/>
      <c r="B182" s="49"/>
      <c r="C182" s="49"/>
      <c r="D182" s="22"/>
      <c r="E182" s="22"/>
      <c r="F182" s="22"/>
      <c r="G182" s="48"/>
      <c r="H182" s="46"/>
      <c r="I182" s="47"/>
      <c r="J182" s="47"/>
      <c r="K182" s="47"/>
      <c r="L182" s="47"/>
      <c r="M182" s="47"/>
      <c r="N182" s="47"/>
      <c r="O182" s="47"/>
      <c r="P182" s="47"/>
      <c r="Q182" s="48"/>
    </row>
    <row r="183" spans="1:17" x14ac:dyDescent="0.15">
      <c r="A183" s="49"/>
      <c r="B183" s="49"/>
      <c r="C183" s="49"/>
      <c r="D183" s="22"/>
      <c r="E183" s="22"/>
      <c r="F183" s="22"/>
      <c r="G183" s="48"/>
      <c r="H183" s="46"/>
      <c r="I183" s="47"/>
      <c r="J183" s="47"/>
      <c r="K183" s="47"/>
      <c r="L183" s="47"/>
      <c r="M183" s="47"/>
      <c r="N183" s="47"/>
      <c r="O183" s="47"/>
      <c r="P183" s="47"/>
      <c r="Q183" s="48"/>
    </row>
    <row r="184" spans="1:17" x14ac:dyDescent="0.15">
      <c r="A184" s="49"/>
      <c r="B184" s="49"/>
      <c r="C184" s="49"/>
      <c r="D184" s="22"/>
      <c r="E184" s="22"/>
      <c r="F184" s="22"/>
      <c r="G184" s="48"/>
      <c r="H184" s="46"/>
      <c r="I184" s="47"/>
      <c r="J184" s="47"/>
      <c r="K184" s="47"/>
      <c r="L184" s="47"/>
      <c r="M184" s="47"/>
      <c r="N184" s="47"/>
      <c r="O184" s="47"/>
      <c r="P184" s="47"/>
      <c r="Q184" s="48"/>
    </row>
    <row r="185" spans="1:17" x14ac:dyDescent="0.15">
      <c r="A185" s="49"/>
      <c r="B185" s="49"/>
      <c r="C185" s="49"/>
      <c r="D185" s="22"/>
      <c r="E185" s="22"/>
      <c r="F185" s="22"/>
      <c r="G185" s="48"/>
      <c r="H185" s="46"/>
      <c r="I185" s="47"/>
      <c r="J185" s="47"/>
      <c r="K185" s="47"/>
      <c r="L185" s="47"/>
      <c r="M185" s="47"/>
      <c r="N185" s="47"/>
      <c r="O185" s="47"/>
      <c r="P185" s="47"/>
      <c r="Q185" s="48"/>
    </row>
    <row r="186" spans="1:17" x14ac:dyDescent="0.15">
      <c r="A186" s="49"/>
      <c r="B186" s="49"/>
      <c r="C186" s="49"/>
      <c r="D186" s="22"/>
      <c r="E186" s="22"/>
      <c r="F186" s="22"/>
      <c r="G186" s="48"/>
      <c r="H186" s="46"/>
      <c r="I186" s="47"/>
      <c r="J186" s="47"/>
      <c r="K186" s="47"/>
      <c r="L186" s="47"/>
      <c r="M186" s="47"/>
      <c r="N186" s="47"/>
      <c r="O186" s="47"/>
      <c r="P186" s="47"/>
      <c r="Q186" s="48"/>
    </row>
    <row r="187" spans="1:17" x14ac:dyDescent="0.15">
      <c r="A187" s="49"/>
      <c r="B187" s="49"/>
      <c r="C187" s="49"/>
      <c r="D187" s="22"/>
      <c r="E187" s="22"/>
      <c r="F187" s="22"/>
      <c r="G187" s="48"/>
      <c r="H187" s="46"/>
      <c r="I187" s="47"/>
      <c r="J187" s="47"/>
      <c r="K187" s="47"/>
      <c r="L187" s="47"/>
      <c r="M187" s="47"/>
      <c r="N187" s="47"/>
      <c r="O187" s="47"/>
      <c r="P187" s="47"/>
      <c r="Q187" s="48"/>
    </row>
    <row r="188" spans="1:17" x14ac:dyDescent="0.15">
      <c r="A188" s="49"/>
      <c r="B188" s="49"/>
      <c r="C188" s="49"/>
      <c r="D188" s="22"/>
      <c r="E188" s="22"/>
      <c r="F188" s="22"/>
      <c r="G188" s="48"/>
      <c r="H188" s="46"/>
      <c r="I188" s="47"/>
      <c r="J188" s="47"/>
      <c r="K188" s="47"/>
      <c r="L188" s="47"/>
      <c r="M188" s="47"/>
      <c r="N188" s="47"/>
      <c r="O188" s="47"/>
      <c r="P188" s="47"/>
      <c r="Q188" s="48"/>
    </row>
    <row r="189" spans="1:17" x14ac:dyDescent="0.15">
      <c r="A189" s="49"/>
      <c r="B189" s="49"/>
      <c r="C189" s="49"/>
      <c r="D189" s="22"/>
      <c r="E189" s="22"/>
      <c r="F189" s="22"/>
      <c r="G189" s="48"/>
      <c r="H189" s="46"/>
      <c r="I189" s="47"/>
      <c r="J189" s="47"/>
      <c r="K189" s="47"/>
      <c r="L189" s="47"/>
      <c r="M189" s="47"/>
      <c r="N189" s="47"/>
      <c r="O189" s="47"/>
      <c r="P189" s="47"/>
      <c r="Q189" s="48"/>
    </row>
    <row r="190" spans="1:17" x14ac:dyDescent="0.15">
      <c r="A190" s="49"/>
      <c r="B190" s="49"/>
      <c r="C190" s="49"/>
      <c r="D190" s="22"/>
      <c r="E190" s="22"/>
      <c r="F190" s="22"/>
      <c r="G190" s="48"/>
      <c r="H190" s="46"/>
      <c r="I190" s="47"/>
      <c r="J190" s="47"/>
      <c r="K190" s="47"/>
      <c r="L190" s="47"/>
      <c r="M190" s="47"/>
      <c r="N190" s="47"/>
      <c r="O190" s="47"/>
      <c r="P190" s="47"/>
      <c r="Q190" s="48"/>
    </row>
    <row r="191" spans="1:17" x14ac:dyDescent="0.15">
      <c r="A191" s="49"/>
      <c r="B191" s="49"/>
      <c r="C191" s="49"/>
      <c r="D191" s="22"/>
      <c r="E191" s="22"/>
      <c r="F191" s="22"/>
      <c r="G191" s="48"/>
      <c r="H191" s="46"/>
      <c r="I191" s="47"/>
      <c r="J191" s="47"/>
      <c r="K191" s="47"/>
      <c r="L191" s="47"/>
      <c r="M191" s="47"/>
      <c r="N191" s="47"/>
      <c r="O191" s="47"/>
      <c r="P191" s="47"/>
      <c r="Q191" s="48"/>
    </row>
    <row r="192" spans="1:17" x14ac:dyDescent="0.15">
      <c r="A192" s="49"/>
      <c r="B192" s="49"/>
      <c r="C192" s="49"/>
      <c r="D192" s="22"/>
      <c r="E192" s="22"/>
      <c r="F192" s="22"/>
      <c r="G192" s="48"/>
      <c r="H192" s="46"/>
      <c r="I192" s="47"/>
      <c r="J192" s="47"/>
      <c r="K192" s="47"/>
      <c r="L192" s="47"/>
      <c r="M192" s="47"/>
      <c r="N192" s="47"/>
      <c r="O192" s="47"/>
      <c r="P192" s="47"/>
      <c r="Q192" s="48"/>
    </row>
    <row r="193" spans="1:17" x14ac:dyDescent="0.15">
      <c r="A193" s="49"/>
      <c r="B193" s="49"/>
      <c r="C193" s="49"/>
      <c r="D193" s="22"/>
      <c r="E193" s="22"/>
      <c r="F193" s="22"/>
      <c r="G193" s="48"/>
      <c r="H193" s="46"/>
      <c r="I193" s="47"/>
      <c r="J193" s="47"/>
      <c r="K193" s="47"/>
      <c r="L193" s="47"/>
      <c r="M193" s="47"/>
      <c r="N193" s="47"/>
      <c r="O193" s="47"/>
      <c r="P193" s="47"/>
      <c r="Q193" s="48"/>
    </row>
    <row r="194" spans="1:17" x14ac:dyDescent="0.15">
      <c r="A194" s="49"/>
      <c r="B194" s="49"/>
      <c r="C194" s="49"/>
      <c r="D194" s="22"/>
      <c r="E194" s="22"/>
      <c r="F194" s="22"/>
      <c r="G194" s="48"/>
      <c r="H194" s="46"/>
      <c r="I194" s="47"/>
      <c r="J194" s="47"/>
      <c r="K194" s="47"/>
      <c r="L194" s="47"/>
      <c r="M194" s="47"/>
      <c r="N194" s="47"/>
      <c r="O194" s="47"/>
      <c r="P194" s="47"/>
      <c r="Q194" s="48"/>
    </row>
    <row r="195" spans="1:17" x14ac:dyDescent="0.15">
      <c r="A195" s="2"/>
      <c r="B195" s="2"/>
      <c r="C195" s="2"/>
      <c r="G195" s="48"/>
      <c r="H195" s="46"/>
      <c r="I195" s="47"/>
      <c r="J195" s="47"/>
      <c r="K195" s="47"/>
      <c r="L195" s="47"/>
      <c r="M195" s="47"/>
      <c r="N195" s="47"/>
      <c r="O195" s="47"/>
      <c r="P195" s="47"/>
      <c r="Q195" s="48"/>
    </row>
    <row r="196" spans="1:17" x14ac:dyDescent="0.15">
      <c r="A196" s="2"/>
      <c r="B196" s="2"/>
      <c r="C196" s="2"/>
    </row>
    <row r="197" spans="1:17" x14ac:dyDescent="0.15">
      <c r="A197" s="2"/>
      <c r="B197" s="2"/>
      <c r="C197" s="2"/>
    </row>
    <row r="198" spans="1:17" x14ac:dyDescent="0.15">
      <c r="A198" s="2"/>
      <c r="B198" s="2"/>
      <c r="C198" s="2"/>
    </row>
    <row r="199" spans="1:17" x14ac:dyDescent="0.15">
      <c r="A199" s="2"/>
      <c r="B199" s="2"/>
      <c r="C199" s="2"/>
    </row>
  </sheetData>
  <mergeCells count="47">
    <mergeCell ref="G158:Q158"/>
    <mergeCell ref="G163:Q163"/>
    <mergeCell ref="G60:Q60"/>
    <mergeCell ref="B141:C141"/>
    <mergeCell ref="G127:Q127"/>
    <mergeCell ref="G130:Q130"/>
    <mergeCell ref="G152:Q152"/>
    <mergeCell ref="G133:Q133"/>
    <mergeCell ref="G136:Q136"/>
    <mergeCell ref="G140:Q140"/>
    <mergeCell ref="G18:Q18"/>
    <mergeCell ref="B44:C44"/>
    <mergeCell ref="G118:Q118"/>
    <mergeCell ref="G47:Q47"/>
    <mergeCell ref="G65:Q65"/>
    <mergeCell ref="G106:Q106"/>
    <mergeCell ref="G43:Q43"/>
    <mergeCell ref="B35:C35"/>
    <mergeCell ref="G39:Q39"/>
    <mergeCell ref="G21:Q21"/>
    <mergeCell ref="G34:Q34"/>
    <mergeCell ref="G80:Q80"/>
    <mergeCell ref="G85:Q85"/>
    <mergeCell ref="G91:Q91"/>
    <mergeCell ref="G113:Q113"/>
    <mergeCell ref="A1:Q1"/>
    <mergeCell ref="A5:C5"/>
    <mergeCell ref="A3:C3"/>
    <mergeCell ref="D3:D4"/>
    <mergeCell ref="E3:E4"/>
    <mergeCell ref="F3:F4"/>
    <mergeCell ref="G3:Q4"/>
    <mergeCell ref="B7:C7"/>
    <mergeCell ref="A6:C6"/>
    <mergeCell ref="C179:D179"/>
    <mergeCell ref="A164:C164"/>
    <mergeCell ref="B165:C165"/>
    <mergeCell ref="C175:C176"/>
    <mergeCell ref="C177:D177"/>
    <mergeCell ref="C178:D178"/>
    <mergeCell ref="B120:C120"/>
    <mergeCell ref="A119:C119"/>
    <mergeCell ref="A92:C92"/>
    <mergeCell ref="B93:C93"/>
    <mergeCell ref="A159:C159"/>
    <mergeCell ref="B160:C160"/>
    <mergeCell ref="B161:C161"/>
  </mergeCells>
  <phoneticPr fontId="32" type="noConversion"/>
  <printOptions horizontalCentered="1" verticalCentered="1"/>
  <pageMargins left="0.51138889789581299" right="0.15722222626209259" top="0.31486111879348755" bottom="0.55097222328186035" header="0.51138889789581299" footer="0.39347222447395325"/>
  <pageSetup paperSize="9" scale="65" fitToWidth="0" fitToHeight="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J51"/>
  <sheetViews>
    <sheetView zoomScaleNormal="100" zoomScaleSheetLayoutView="100" workbookViewId="0">
      <selection activeCell="J9" sqref="J9"/>
    </sheetView>
  </sheetViews>
  <sheetFormatPr defaultColWidth="8.88671875" defaultRowHeight="16.5" x14ac:dyDescent="0.15"/>
  <cols>
    <col min="1" max="1" width="14.77734375" style="62" customWidth="1"/>
    <col min="2" max="2" width="12.44140625" style="65" customWidth="1"/>
    <col min="3" max="3" width="14.77734375" style="66" customWidth="1"/>
    <col min="4" max="4" width="15.88671875" style="66" customWidth="1"/>
    <col min="5" max="5" width="13.44140625" style="62" customWidth="1"/>
    <col min="6" max="6" width="49.77734375" style="62" customWidth="1"/>
    <col min="7" max="7" width="8.88671875" style="62"/>
    <col min="8" max="8" width="11.21875" style="62" bestFit="1" customWidth="1"/>
    <col min="9" max="9" width="10" style="62" bestFit="1" customWidth="1"/>
    <col min="10" max="16384" width="8.88671875" style="62"/>
  </cols>
  <sheetData>
    <row r="1" spans="1:8" s="58" customFormat="1" ht="15" customHeight="1" x14ac:dyDescent="0.15">
      <c r="A1" s="54"/>
      <c r="B1" s="55"/>
      <c r="C1" s="56"/>
      <c r="D1" s="56"/>
      <c r="E1" s="57"/>
      <c r="F1" s="57"/>
    </row>
    <row r="2" spans="1:8" s="58" customFormat="1" ht="45" customHeight="1" x14ac:dyDescent="0.15">
      <c r="A2" s="649" t="s">
        <v>56</v>
      </c>
      <c r="B2" s="649"/>
      <c r="C2" s="649"/>
      <c r="D2" s="649"/>
      <c r="E2" s="649"/>
      <c r="F2" s="649"/>
    </row>
    <row r="3" spans="1:8" s="58" customFormat="1" ht="20.25" customHeight="1" x14ac:dyDescent="0.15">
      <c r="A3" s="71"/>
      <c r="B3" s="72"/>
      <c r="C3" s="73"/>
      <c r="D3" s="73"/>
      <c r="E3" s="74"/>
      <c r="F3" s="74"/>
    </row>
    <row r="4" spans="1:8" s="58" customFormat="1" ht="20.25" customHeight="1" x14ac:dyDescent="0.15">
      <c r="A4" s="75" t="s">
        <v>178</v>
      </c>
      <c r="B4" s="72"/>
      <c r="C4" s="73"/>
      <c r="D4" s="73"/>
      <c r="E4" s="74"/>
      <c r="F4" s="74"/>
    </row>
    <row r="5" spans="1:8" ht="20.25" customHeight="1" x14ac:dyDescent="0.15">
      <c r="A5" s="76"/>
      <c r="B5" s="77"/>
      <c r="C5" s="78"/>
      <c r="D5" s="78"/>
      <c r="E5" s="76"/>
      <c r="F5" s="76"/>
    </row>
    <row r="6" spans="1:8" s="63" customFormat="1" ht="45" customHeight="1" x14ac:dyDescent="0.15">
      <c r="A6" s="79" t="s">
        <v>31</v>
      </c>
      <c r="B6" s="80" t="s">
        <v>10</v>
      </c>
      <c r="C6" s="80" t="str">
        <f>세입명세서!D3</f>
        <v>2021년1차추경(A)</v>
      </c>
      <c r="D6" s="80" t="str">
        <f>세입명세서!E3</f>
        <v>2021년2차추경(B)</v>
      </c>
      <c r="E6" s="81" t="s">
        <v>259</v>
      </c>
      <c r="F6" s="82" t="s">
        <v>16</v>
      </c>
    </row>
    <row r="7" spans="1:8" s="63" customFormat="1" ht="30.75" customHeight="1" x14ac:dyDescent="0.15">
      <c r="A7" s="650" t="s">
        <v>28</v>
      </c>
      <c r="B7" s="651"/>
      <c r="C7" s="83">
        <f>세입명세서!D5</f>
        <v>910145616</v>
      </c>
      <c r="D7" s="83">
        <f>세입명세서!E5</f>
        <v>942082946</v>
      </c>
      <c r="E7" s="84">
        <f>SUM(E8:E13)</f>
        <v>31937330</v>
      </c>
      <c r="F7" s="85" t="s">
        <v>13</v>
      </c>
      <c r="H7" s="69"/>
    </row>
    <row r="8" spans="1:8" s="64" customFormat="1" ht="32.25" customHeight="1" x14ac:dyDescent="0.15">
      <c r="A8" s="86" t="s">
        <v>99</v>
      </c>
      <c r="B8" s="87" t="s">
        <v>302</v>
      </c>
      <c r="C8" s="88">
        <f>세입명세서!D6</f>
        <v>62400000</v>
      </c>
      <c r="D8" s="88">
        <f>세입명세서!E6</f>
        <v>64940000</v>
      </c>
      <c r="E8" s="89">
        <f t="shared" ref="E8:E13" si="0">+D8-C8</f>
        <v>2540000</v>
      </c>
      <c r="F8" s="90" t="s">
        <v>62</v>
      </c>
    </row>
    <row r="9" spans="1:8" s="64" customFormat="1" ht="120.75" customHeight="1" x14ac:dyDescent="0.15">
      <c r="A9" s="86" t="s">
        <v>300</v>
      </c>
      <c r="B9" s="87" t="s">
        <v>300</v>
      </c>
      <c r="C9" s="88">
        <f>세입명세서!D12</f>
        <v>809652670</v>
      </c>
      <c r="D9" s="88">
        <f>세입명세서!E12</f>
        <v>833239000</v>
      </c>
      <c r="E9" s="89">
        <f t="shared" si="0"/>
        <v>23586330</v>
      </c>
      <c r="F9" s="535" t="s">
        <v>357</v>
      </c>
    </row>
    <row r="10" spans="1:8" s="64" customFormat="1" ht="37.5" customHeight="1" x14ac:dyDescent="0.15">
      <c r="A10" s="86" t="s">
        <v>29</v>
      </c>
      <c r="B10" s="87" t="s">
        <v>309</v>
      </c>
      <c r="C10" s="88">
        <f>세입명세서!D31</f>
        <v>3400000</v>
      </c>
      <c r="D10" s="88">
        <f>세입명세서!E31</f>
        <v>8591000</v>
      </c>
      <c r="E10" s="89">
        <f t="shared" si="0"/>
        <v>5191000</v>
      </c>
      <c r="F10" s="538" t="s">
        <v>358</v>
      </c>
    </row>
    <row r="11" spans="1:8" s="64" customFormat="1" ht="60" customHeight="1" x14ac:dyDescent="0.15">
      <c r="A11" s="86" t="s">
        <v>25</v>
      </c>
      <c r="B11" s="87" t="s">
        <v>25</v>
      </c>
      <c r="C11" s="88">
        <f>세입명세서!D42</f>
        <v>2500000</v>
      </c>
      <c r="D11" s="88">
        <f>세입명세서!E42</f>
        <v>2500000</v>
      </c>
      <c r="E11" s="89">
        <f t="shared" si="0"/>
        <v>0</v>
      </c>
      <c r="F11" s="539" t="s">
        <v>359</v>
      </c>
    </row>
    <row r="12" spans="1:8" s="64" customFormat="1" ht="48.75" customHeight="1" x14ac:dyDescent="0.15">
      <c r="A12" s="86" t="s">
        <v>14</v>
      </c>
      <c r="B12" s="87" t="s">
        <v>14</v>
      </c>
      <c r="C12" s="88">
        <f>세입명세서!D47</f>
        <v>26032946</v>
      </c>
      <c r="D12" s="88">
        <f>세입명세서!E47</f>
        <v>26032946</v>
      </c>
      <c r="E12" s="89">
        <f t="shared" si="0"/>
        <v>0</v>
      </c>
      <c r="F12" s="90" t="s">
        <v>67</v>
      </c>
    </row>
    <row r="13" spans="1:8" s="64" customFormat="1" ht="47.25" customHeight="1" x14ac:dyDescent="0.15">
      <c r="A13" s="91" t="s">
        <v>15</v>
      </c>
      <c r="B13" s="92" t="s">
        <v>15</v>
      </c>
      <c r="C13" s="93">
        <f>세입명세서!D56</f>
        <v>6160000</v>
      </c>
      <c r="D13" s="93">
        <f>세입명세서!E56</f>
        <v>6780000</v>
      </c>
      <c r="E13" s="94">
        <f t="shared" si="0"/>
        <v>620000</v>
      </c>
      <c r="F13" s="540" t="s">
        <v>360</v>
      </c>
    </row>
    <row r="14" spans="1:8" ht="13.5" customHeight="1" x14ac:dyDescent="0.15">
      <c r="A14" s="74"/>
      <c r="B14" s="77"/>
      <c r="C14" s="78"/>
      <c r="D14" s="78"/>
      <c r="E14" s="76"/>
      <c r="F14" s="76"/>
    </row>
    <row r="15" spans="1:8" ht="21.75" customHeight="1" x14ac:dyDescent="0.15">
      <c r="A15" s="76"/>
      <c r="B15" s="77"/>
      <c r="C15" s="78"/>
      <c r="D15" s="73"/>
      <c r="E15" s="74"/>
      <c r="F15" s="76"/>
    </row>
    <row r="16" spans="1:8" s="58" customFormat="1" ht="20.25" customHeight="1" x14ac:dyDescent="0.15">
      <c r="A16" s="75" t="s">
        <v>175</v>
      </c>
      <c r="B16" s="72"/>
      <c r="C16" s="73"/>
      <c r="D16" s="73"/>
      <c r="E16" s="74"/>
      <c r="F16" s="74"/>
    </row>
    <row r="17" spans="1:10" ht="20.25" customHeight="1" x14ac:dyDescent="0.15">
      <c r="A17" s="76"/>
      <c r="B17" s="77"/>
      <c r="C17" s="78"/>
      <c r="D17" s="73"/>
      <c r="E17" s="74"/>
      <c r="F17" s="76"/>
    </row>
    <row r="18" spans="1:10" s="63" customFormat="1" ht="45" customHeight="1" x14ac:dyDescent="0.15">
      <c r="A18" s="79" t="s">
        <v>31</v>
      </c>
      <c r="B18" s="80" t="s">
        <v>10</v>
      </c>
      <c r="C18" s="80" t="str">
        <f>세출명세서!D3</f>
        <v>2021년1차추경(A)</v>
      </c>
      <c r="D18" s="80" t="str">
        <f>세출명세서!E3</f>
        <v>2021년2차추경(B)</v>
      </c>
      <c r="E18" s="81" t="s">
        <v>259</v>
      </c>
      <c r="F18" s="82" t="s">
        <v>16</v>
      </c>
    </row>
    <row r="19" spans="1:10" s="63" customFormat="1" ht="46.5" customHeight="1" x14ac:dyDescent="0.15">
      <c r="A19" s="650" t="s">
        <v>28</v>
      </c>
      <c r="B19" s="651"/>
      <c r="C19" s="95">
        <f>SUM(C20:C28)</f>
        <v>910145616</v>
      </c>
      <c r="D19" s="95">
        <f>SUM(D20:D28)</f>
        <v>942082946</v>
      </c>
      <c r="E19" s="95">
        <f>SUM(E20:E28)</f>
        <v>31937330</v>
      </c>
      <c r="F19" s="85"/>
      <c r="I19" s="67"/>
    </row>
    <row r="20" spans="1:10" s="64" customFormat="1" ht="91.5" customHeight="1" x14ac:dyDescent="0.15">
      <c r="A20" s="652" t="s">
        <v>32</v>
      </c>
      <c r="B20" s="87" t="s">
        <v>33</v>
      </c>
      <c r="C20" s="96">
        <f>세출명세서!D7</f>
        <v>479215400</v>
      </c>
      <c r="D20" s="96">
        <f>세출명세서!E7</f>
        <v>496541000</v>
      </c>
      <c r="E20" s="96">
        <f t="shared" ref="E20:E27" si="1">+D20-C20</f>
        <v>17325600</v>
      </c>
      <c r="F20" s="90" t="s">
        <v>71</v>
      </c>
      <c r="I20" s="68"/>
    </row>
    <row r="21" spans="1:10" s="64" customFormat="1" ht="57.75" customHeight="1" x14ac:dyDescent="0.15">
      <c r="A21" s="652"/>
      <c r="B21" s="87" t="s">
        <v>308</v>
      </c>
      <c r="C21" s="96">
        <f>세출명세서!D35</f>
        <v>2000000</v>
      </c>
      <c r="D21" s="96">
        <f>세출명세서!E35</f>
        <v>1400000</v>
      </c>
      <c r="E21" s="96">
        <f t="shared" si="1"/>
        <v>-600000</v>
      </c>
      <c r="F21" s="90" t="s">
        <v>180</v>
      </c>
    </row>
    <row r="22" spans="1:10" s="64" customFormat="1" ht="122.25" customHeight="1" x14ac:dyDescent="0.15">
      <c r="A22" s="652"/>
      <c r="B22" s="87" t="s">
        <v>41</v>
      </c>
      <c r="C22" s="96">
        <f>세출명세서!D44</f>
        <v>26490400</v>
      </c>
      <c r="D22" s="96">
        <f>세출명세서!E44</f>
        <v>30561380</v>
      </c>
      <c r="E22" s="96">
        <f t="shared" si="1"/>
        <v>4070980</v>
      </c>
      <c r="F22" s="541" t="s">
        <v>361</v>
      </c>
      <c r="J22" s="70">
        <f>C7-C19</f>
        <v>0</v>
      </c>
    </row>
    <row r="23" spans="1:10" s="64" customFormat="1" ht="78" customHeight="1" x14ac:dyDescent="0.15">
      <c r="A23" s="86" t="s">
        <v>301</v>
      </c>
      <c r="B23" s="87" t="s">
        <v>22</v>
      </c>
      <c r="C23" s="89">
        <f>세출명세서!D92</f>
        <v>335365200</v>
      </c>
      <c r="D23" s="89">
        <v>344726600</v>
      </c>
      <c r="E23" s="96">
        <f t="shared" si="1"/>
        <v>9361400</v>
      </c>
      <c r="F23" s="90" t="s">
        <v>7</v>
      </c>
    </row>
    <row r="24" spans="1:10" s="64" customFormat="1" ht="36" customHeight="1" x14ac:dyDescent="0.15">
      <c r="A24" s="79" t="s">
        <v>31</v>
      </c>
      <c r="B24" s="80" t="s">
        <v>10</v>
      </c>
      <c r="C24" s="80" t="str">
        <f>C18</f>
        <v>2021년1차추경(A)</v>
      </c>
      <c r="D24" s="80" t="str">
        <f>D18</f>
        <v>2021년2차추경(B)</v>
      </c>
      <c r="E24" s="81" t="s">
        <v>259</v>
      </c>
      <c r="F24" s="82" t="s">
        <v>16</v>
      </c>
    </row>
    <row r="25" spans="1:10" s="64" customFormat="1" ht="109.5" customHeight="1" x14ac:dyDescent="0.15">
      <c r="A25" s="652" t="s">
        <v>43</v>
      </c>
      <c r="B25" s="87" t="s">
        <v>41</v>
      </c>
      <c r="C25" s="96">
        <f>세출명세서!D120</f>
        <v>50900000</v>
      </c>
      <c r="D25" s="96">
        <f>세출명세서!E120</f>
        <v>49140000</v>
      </c>
      <c r="E25" s="96">
        <f>D25-C25</f>
        <v>-1760000</v>
      </c>
      <c r="F25" s="541" t="s">
        <v>362</v>
      </c>
    </row>
    <row r="26" spans="1:10" s="64" customFormat="1" ht="218.25" customHeight="1" x14ac:dyDescent="0.15">
      <c r="A26" s="652"/>
      <c r="B26" s="87" t="s">
        <v>43</v>
      </c>
      <c r="C26" s="96">
        <f>세출명세서!D141</f>
        <v>11760000</v>
      </c>
      <c r="D26" s="96">
        <f>세출명세서!E141</f>
        <v>10120000</v>
      </c>
      <c r="E26" s="96">
        <f t="shared" si="1"/>
        <v>-1640000</v>
      </c>
      <c r="F26" s="541" t="s">
        <v>363</v>
      </c>
    </row>
    <row r="27" spans="1:10" s="64" customFormat="1" ht="45" customHeight="1" x14ac:dyDescent="0.15">
      <c r="A27" s="86" t="s">
        <v>26</v>
      </c>
      <c r="B27" s="87" t="s">
        <v>26</v>
      </c>
      <c r="C27" s="89">
        <f>세출명세서!D159</f>
        <v>300000</v>
      </c>
      <c r="D27" s="89">
        <f>세출명세서!E159</f>
        <v>100000</v>
      </c>
      <c r="E27" s="96">
        <f t="shared" si="1"/>
        <v>-200000</v>
      </c>
      <c r="F27" s="97" t="s">
        <v>164</v>
      </c>
    </row>
    <row r="28" spans="1:10" s="64" customFormat="1" ht="45" customHeight="1" x14ac:dyDescent="0.15">
      <c r="A28" s="249" t="s">
        <v>106</v>
      </c>
      <c r="B28" s="87" t="s">
        <v>106</v>
      </c>
      <c r="C28" s="89">
        <f>세출명세서!D164</f>
        <v>4114616</v>
      </c>
      <c r="D28" s="89">
        <f>세출명세서!E164</f>
        <v>9493966</v>
      </c>
      <c r="E28" s="96">
        <f>세출명세서!F164</f>
        <v>5379350</v>
      </c>
      <c r="F28" s="97" t="s">
        <v>60</v>
      </c>
    </row>
    <row r="29" spans="1:10" ht="20.25" customHeight="1" x14ac:dyDescent="0.15">
      <c r="A29" s="57"/>
      <c r="B29" s="60"/>
      <c r="C29" s="61"/>
      <c r="D29" s="61"/>
      <c r="E29" s="57"/>
      <c r="F29" s="59"/>
    </row>
    <row r="33" spans="2:4" ht="20.25" customHeight="1" x14ac:dyDescent="0.15"/>
    <row r="34" spans="2:4" ht="20.25" customHeight="1" x14ac:dyDescent="0.15">
      <c r="B34" s="62"/>
      <c r="C34" s="62"/>
      <c r="D34" s="62"/>
    </row>
    <row r="35" spans="2:4" ht="20.25" customHeight="1" x14ac:dyDescent="0.15">
      <c r="B35" s="62"/>
      <c r="C35" s="62"/>
      <c r="D35" s="62"/>
    </row>
    <row r="36" spans="2:4" ht="20.25" customHeight="1" x14ac:dyDescent="0.15">
      <c r="B36" s="62"/>
      <c r="C36" s="62"/>
      <c r="D36" s="62"/>
    </row>
    <row r="37" spans="2:4" ht="20.25" customHeight="1" x14ac:dyDescent="0.15">
      <c r="B37" s="62"/>
      <c r="C37" s="62"/>
      <c r="D37" s="62"/>
    </row>
    <row r="38" spans="2:4" ht="20.25" customHeight="1" x14ac:dyDescent="0.15">
      <c r="B38" s="62"/>
      <c r="C38" s="62"/>
      <c r="D38" s="62"/>
    </row>
    <row r="39" spans="2:4" ht="20.25" customHeight="1" x14ac:dyDescent="0.15">
      <c r="B39" s="62"/>
      <c r="C39" s="62"/>
      <c r="D39" s="62"/>
    </row>
    <row r="40" spans="2:4" ht="20.25" customHeight="1" x14ac:dyDescent="0.15">
      <c r="B40" s="62"/>
      <c r="C40" s="62"/>
      <c r="D40" s="62"/>
    </row>
    <row r="41" spans="2:4" ht="20.25" customHeight="1" x14ac:dyDescent="0.15">
      <c r="B41" s="62"/>
      <c r="C41" s="62"/>
      <c r="D41" s="62"/>
    </row>
    <row r="42" spans="2:4" ht="20.25" customHeight="1" x14ac:dyDescent="0.15">
      <c r="B42" s="62"/>
      <c r="C42" s="62"/>
      <c r="D42" s="62"/>
    </row>
    <row r="43" spans="2:4" ht="20.25" customHeight="1" x14ac:dyDescent="0.15">
      <c r="B43" s="62"/>
      <c r="C43" s="62"/>
      <c r="D43" s="62"/>
    </row>
    <row r="44" spans="2:4" ht="20.25" customHeight="1" x14ac:dyDescent="0.15">
      <c r="B44" s="62"/>
      <c r="C44" s="62"/>
      <c r="D44" s="62"/>
    </row>
    <row r="45" spans="2:4" ht="20.25" customHeight="1" x14ac:dyDescent="0.15">
      <c r="B45" s="62"/>
      <c r="C45" s="62"/>
      <c r="D45" s="62"/>
    </row>
    <row r="46" spans="2:4" ht="20.25" customHeight="1" x14ac:dyDescent="0.15">
      <c r="B46" s="62"/>
      <c r="C46" s="62"/>
      <c r="D46" s="62"/>
    </row>
    <row r="47" spans="2:4" ht="18" customHeight="1" x14ac:dyDescent="0.15">
      <c r="B47" s="62"/>
      <c r="C47" s="62"/>
      <c r="D47" s="62"/>
    </row>
    <row r="51" spans="6:6" x14ac:dyDescent="0.15">
      <c r="F51" s="62">
        <v>4</v>
      </c>
    </row>
  </sheetData>
  <mergeCells count="5">
    <mergeCell ref="A2:F2"/>
    <mergeCell ref="A7:B7"/>
    <mergeCell ref="A19:B19"/>
    <mergeCell ref="A20:A22"/>
    <mergeCell ref="A25:A26"/>
  </mergeCells>
  <phoneticPr fontId="32" type="noConversion"/>
  <pageMargins left="0.8658333420753479" right="0.51138889789581299" top="0.94486111402511597" bottom="0.55097222328186035" header="0.51138889789581299" footer="0.39347222447395325"/>
  <pageSetup paperSize="9" scale="93" orientation="landscape" r:id="rId1"/>
  <rowBreaks count="2" manualBreakCount="2">
    <brk id="14" max="1048575" man="1"/>
    <brk id="28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속표지</vt:lpstr>
      <vt:lpstr>예산총칙</vt:lpstr>
      <vt:lpstr>총괄표</vt:lpstr>
      <vt:lpstr>세입명세서</vt:lpstr>
      <vt:lpstr>세출명세서</vt:lpstr>
      <vt:lpstr>예산안요약</vt:lpstr>
      <vt:lpstr>세입명세서!Print_Area</vt:lpstr>
      <vt:lpstr>세출명세서!Print_Area</vt:lpstr>
      <vt:lpstr>예산안요약!Print_Area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28</cp:revision>
  <cp:lastPrinted>2021-12-01T09:18:18Z</cp:lastPrinted>
  <dcterms:created xsi:type="dcterms:W3CDTF">2006-12-18T04:36:16Z</dcterms:created>
  <dcterms:modified xsi:type="dcterms:W3CDTF">2021-12-17T03:54:18Z</dcterms:modified>
  <cp:version>1100.0100.01</cp:version>
</cp:coreProperties>
</file>